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ropbox\Ramon\WEBS NICHO\WEBS\modelexcel.ro\CLAUDE\copyright\nou\"/>
    </mc:Choice>
  </mc:AlternateContent>
  <xr:revisionPtr revIDLastSave="0" documentId="8_{514CF4A3-F4C1-4FFF-9F1A-04A2411FF56A}" xr6:coauthVersionLast="47" xr6:coauthVersionMax="47" xr10:uidLastSave="{00000000-0000-0000-0000-000000000000}"/>
  <bookViews>
    <workbookView xWindow="-28920" yWindow="-120" windowWidth="29040" windowHeight="15720" xr2:uid="{79702ACD-13AA-4711-9733-0D03BD64D55D}"/>
  </bookViews>
  <sheets>
    <sheet name="Registru" sheetId="1" r:id="rId1"/>
    <sheet name="Sumar lunar" sheetId="2" r:id="rId2"/>
    <sheet name="Estimare taxe" sheetId="3" r:id="rId3"/>
    <sheet name="Liste" sheetId="4" r:id="rId4"/>
    <sheet name="Despre model" sheetId="5" r:id="rId5"/>
  </sheets>
  <definedNames>
    <definedName name="AnPFA">Registru!$C$3</definedName>
    <definedName name="Categorii">Liste!$B$4:$B$8</definedName>
    <definedName name="SoldBanca0">Registru!$F$3</definedName>
    <definedName name="SoldCasa0">Registru!$F$2</definedName>
    <definedName name="TipDocPFA">Liste!$E$3:$E$10</definedName>
    <definedName name="_xlnm.Print_Titles" localSheetId="0">Registru!$5:$6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3" i="3" l="1"/>
  <c r="C12" i="3"/>
  <c r="C20" i="3"/>
  <c r="C19" i="3"/>
  <c r="C18" i="3"/>
  <c r="C17" i="3"/>
  <c r="C14" i="3"/>
  <c r="F17" i="2"/>
  <c r="G17" i="2"/>
  <c r="E17" i="2"/>
  <c r="D17" i="2"/>
  <c r="C17" i="2"/>
  <c r="G16" i="2"/>
  <c r="F16" i="2"/>
  <c r="E16" i="2"/>
  <c r="D16" i="2"/>
  <c r="C16" i="2"/>
  <c r="G15" i="2"/>
  <c r="F15" i="2"/>
  <c r="E15" i="2"/>
  <c r="D15" i="2"/>
  <c r="C15" i="2"/>
  <c r="G14" i="2"/>
  <c r="F14" i="2"/>
  <c r="E14" i="2"/>
  <c r="D14" i="2"/>
  <c r="C14" i="2"/>
  <c r="G13" i="2"/>
  <c r="F13" i="2"/>
  <c r="E13" i="2"/>
  <c r="D13" i="2"/>
  <c r="C13" i="2"/>
  <c r="G12" i="2"/>
  <c r="F12" i="2"/>
  <c r="E12" i="2"/>
  <c r="D12" i="2"/>
  <c r="C12" i="2"/>
  <c r="G11" i="2"/>
  <c r="F11" i="2"/>
  <c r="E11" i="2"/>
  <c r="D11" i="2"/>
  <c r="C11" i="2"/>
  <c r="G10" i="2"/>
  <c r="F10" i="2"/>
  <c r="E10" i="2"/>
  <c r="D10" i="2"/>
  <c r="C10" i="2"/>
  <c r="G9" i="2"/>
  <c r="F9" i="2"/>
  <c r="E9" i="2"/>
  <c r="D9" i="2"/>
  <c r="C9" i="2"/>
  <c r="G8" i="2"/>
  <c r="F8" i="2"/>
  <c r="E8" i="2"/>
  <c r="D8" i="2"/>
  <c r="C8" i="2"/>
  <c r="G7" i="2"/>
  <c r="F7" i="2"/>
  <c r="E7" i="2"/>
  <c r="D7" i="2"/>
  <c r="C7" i="2"/>
  <c r="G6" i="2"/>
  <c r="F6" i="2"/>
  <c r="E6" i="2"/>
  <c r="D6" i="2"/>
  <c r="C6" i="2"/>
  <c r="G5" i="2"/>
  <c r="F5" i="2"/>
  <c r="E5" i="2"/>
  <c r="D5" i="2"/>
  <c r="C5" i="2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M406" i="1"/>
  <c r="L406" i="1"/>
  <c r="B406" i="1"/>
  <c r="M405" i="1"/>
  <c r="L405" i="1"/>
  <c r="B405" i="1"/>
  <c r="M404" i="1"/>
  <c r="L404" i="1"/>
  <c r="B404" i="1"/>
  <c r="M403" i="1"/>
  <c r="L403" i="1"/>
  <c r="B403" i="1"/>
  <c r="M402" i="1"/>
  <c r="L402" i="1"/>
  <c r="B402" i="1"/>
  <c r="M401" i="1"/>
  <c r="L401" i="1"/>
  <c r="B401" i="1"/>
  <c r="M400" i="1"/>
  <c r="L400" i="1"/>
  <c r="B400" i="1"/>
  <c r="M399" i="1"/>
  <c r="L399" i="1"/>
  <c r="B399" i="1"/>
  <c r="M398" i="1"/>
  <c r="L398" i="1"/>
  <c r="B398" i="1"/>
  <c r="M397" i="1"/>
  <c r="L397" i="1"/>
  <c r="B397" i="1"/>
  <c r="M396" i="1"/>
  <c r="L396" i="1"/>
  <c r="B396" i="1"/>
  <c r="M395" i="1"/>
  <c r="L395" i="1"/>
  <c r="B395" i="1"/>
  <c r="M394" i="1"/>
  <c r="L394" i="1"/>
  <c r="B394" i="1"/>
  <c r="M393" i="1"/>
  <c r="L393" i="1"/>
  <c r="B393" i="1"/>
  <c r="M392" i="1"/>
  <c r="L392" i="1"/>
  <c r="B392" i="1"/>
  <c r="M391" i="1"/>
  <c r="L391" i="1"/>
  <c r="B391" i="1"/>
  <c r="M390" i="1"/>
  <c r="L390" i="1"/>
  <c r="B390" i="1"/>
  <c r="M389" i="1"/>
  <c r="L389" i="1"/>
  <c r="B389" i="1"/>
  <c r="M388" i="1"/>
  <c r="L388" i="1"/>
  <c r="B388" i="1"/>
  <c r="M387" i="1"/>
  <c r="L387" i="1"/>
  <c r="B387" i="1"/>
  <c r="M386" i="1"/>
  <c r="L386" i="1"/>
  <c r="B386" i="1"/>
  <c r="M385" i="1"/>
  <c r="L385" i="1"/>
  <c r="B385" i="1"/>
  <c r="M384" i="1"/>
  <c r="L384" i="1"/>
  <c r="B384" i="1"/>
  <c r="M383" i="1"/>
  <c r="L383" i="1"/>
  <c r="B383" i="1"/>
  <c r="M382" i="1"/>
  <c r="L382" i="1"/>
  <c r="B382" i="1"/>
  <c r="M381" i="1"/>
  <c r="L381" i="1"/>
  <c r="B381" i="1"/>
  <c r="M380" i="1"/>
  <c r="L380" i="1"/>
  <c r="B380" i="1"/>
  <c r="M379" i="1"/>
  <c r="L379" i="1"/>
  <c r="B379" i="1"/>
  <c r="M378" i="1"/>
  <c r="L378" i="1"/>
  <c r="B378" i="1"/>
  <c r="M377" i="1"/>
  <c r="L377" i="1"/>
  <c r="B377" i="1"/>
  <c r="M376" i="1"/>
  <c r="L376" i="1"/>
  <c r="B376" i="1"/>
  <c r="M375" i="1"/>
  <c r="L375" i="1"/>
  <c r="B375" i="1"/>
  <c r="M374" i="1"/>
  <c r="L374" i="1"/>
  <c r="B374" i="1"/>
  <c r="M373" i="1"/>
  <c r="L373" i="1"/>
  <c r="B373" i="1"/>
  <c r="M372" i="1"/>
  <c r="L372" i="1"/>
  <c r="B372" i="1"/>
  <c r="M371" i="1"/>
  <c r="L371" i="1"/>
  <c r="B371" i="1"/>
  <c r="M370" i="1"/>
  <c r="L370" i="1"/>
  <c r="B370" i="1"/>
  <c r="M369" i="1"/>
  <c r="L369" i="1"/>
  <c r="B369" i="1"/>
  <c r="M368" i="1"/>
  <c r="L368" i="1"/>
  <c r="B368" i="1"/>
  <c r="M367" i="1"/>
  <c r="L367" i="1"/>
  <c r="B367" i="1"/>
  <c r="M366" i="1"/>
  <c r="L366" i="1"/>
  <c r="B366" i="1"/>
  <c r="M365" i="1"/>
  <c r="L365" i="1"/>
  <c r="B365" i="1"/>
  <c r="M364" i="1"/>
  <c r="L364" i="1"/>
  <c r="B364" i="1"/>
  <c r="M363" i="1"/>
  <c r="L363" i="1"/>
  <c r="B363" i="1"/>
  <c r="M362" i="1"/>
  <c r="L362" i="1"/>
  <c r="B362" i="1"/>
  <c r="M361" i="1"/>
  <c r="L361" i="1"/>
  <c r="B361" i="1"/>
  <c r="M360" i="1"/>
  <c r="L360" i="1"/>
  <c r="B360" i="1"/>
  <c r="M359" i="1"/>
  <c r="L359" i="1"/>
  <c r="B359" i="1"/>
  <c r="M358" i="1"/>
  <c r="L358" i="1"/>
  <c r="B358" i="1"/>
  <c r="M357" i="1"/>
  <c r="L357" i="1"/>
  <c r="B357" i="1"/>
  <c r="M356" i="1"/>
  <c r="L356" i="1"/>
  <c r="B356" i="1"/>
  <c r="M355" i="1"/>
  <c r="L355" i="1"/>
  <c r="B355" i="1"/>
  <c r="M354" i="1"/>
  <c r="L354" i="1"/>
  <c r="B354" i="1"/>
  <c r="M353" i="1"/>
  <c r="L353" i="1"/>
  <c r="B353" i="1"/>
  <c r="M352" i="1"/>
  <c r="L352" i="1"/>
  <c r="B352" i="1"/>
  <c r="M351" i="1"/>
  <c r="L351" i="1"/>
  <c r="B351" i="1"/>
  <c r="M350" i="1"/>
  <c r="L350" i="1"/>
  <c r="B350" i="1"/>
  <c r="M349" i="1"/>
  <c r="L349" i="1"/>
  <c r="B349" i="1"/>
  <c r="M348" i="1"/>
  <c r="L348" i="1"/>
  <c r="B348" i="1"/>
  <c r="M347" i="1"/>
  <c r="L347" i="1"/>
  <c r="B347" i="1"/>
  <c r="M346" i="1"/>
  <c r="L346" i="1"/>
  <c r="B346" i="1"/>
  <c r="M345" i="1"/>
  <c r="L345" i="1"/>
  <c r="B345" i="1"/>
  <c r="M344" i="1"/>
  <c r="L344" i="1"/>
  <c r="B344" i="1"/>
  <c r="M343" i="1"/>
  <c r="L343" i="1"/>
  <c r="B343" i="1"/>
  <c r="M342" i="1"/>
  <c r="L342" i="1"/>
  <c r="B342" i="1"/>
  <c r="M341" i="1"/>
  <c r="L341" i="1"/>
  <c r="B341" i="1"/>
  <c r="M340" i="1"/>
  <c r="L340" i="1"/>
  <c r="B340" i="1"/>
  <c r="M339" i="1"/>
  <c r="L339" i="1"/>
  <c r="B339" i="1"/>
  <c r="M338" i="1"/>
  <c r="L338" i="1"/>
  <c r="B338" i="1"/>
  <c r="M337" i="1"/>
  <c r="L337" i="1"/>
  <c r="B337" i="1"/>
  <c r="M336" i="1"/>
  <c r="L336" i="1"/>
  <c r="B336" i="1"/>
  <c r="M335" i="1"/>
  <c r="L335" i="1"/>
  <c r="B335" i="1"/>
  <c r="M334" i="1"/>
  <c r="L334" i="1"/>
  <c r="B334" i="1"/>
  <c r="M333" i="1"/>
  <c r="L333" i="1"/>
  <c r="B333" i="1"/>
  <c r="M332" i="1"/>
  <c r="L332" i="1"/>
  <c r="B332" i="1"/>
  <c r="M331" i="1"/>
  <c r="L331" i="1"/>
  <c r="B331" i="1"/>
  <c r="M330" i="1"/>
  <c r="L330" i="1"/>
  <c r="B330" i="1"/>
  <c r="M329" i="1"/>
  <c r="L329" i="1"/>
  <c r="B329" i="1"/>
  <c r="M328" i="1"/>
  <c r="L328" i="1"/>
  <c r="B328" i="1"/>
  <c r="M327" i="1"/>
  <c r="L327" i="1"/>
  <c r="B327" i="1"/>
  <c r="M326" i="1"/>
  <c r="L326" i="1"/>
  <c r="B326" i="1"/>
  <c r="M325" i="1"/>
  <c r="L325" i="1"/>
  <c r="B325" i="1"/>
  <c r="M324" i="1"/>
  <c r="L324" i="1"/>
  <c r="B324" i="1"/>
  <c r="M323" i="1"/>
  <c r="L323" i="1"/>
  <c r="B323" i="1"/>
  <c r="M322" i="1"/>
  <c r="L322" i="1"/>
  <c r="B322" i="1"/>
  <c r="M321" i="1"/>
  <c r="L321" i="1"/>
  <c r="B321" i="1"/>
  <c r="M320" i="1"/>
  <c r="L320" i="1"/>
  <c r="B320" i="1"/>
  <c r="M319" i="1"/>
  <c r="L319" i="1"/>
  <c r="B319" i="1"/>
  <c r="M318" i="1"/>
  <c r="L318" i="1"/>
  <c r="B318" i="1"/>
  <c r="M317" i="1"/>
  <c r="L317" i="1"/>
  <c r="B317" i="1"/>
  <c r="M316" i="1"/>
  <c r="L316" i="1"/>
  <c r="B316" i="1"/>
  <c r="M315" i="1"/>
  <c r="L315" i="1"/>
  <c r="B315" i="1"/>
  <c r="M314" i="1"/>
  <c r="L314" i="1"/>
  <c r="B314" i="1"/>
  <c r="M313" i="1"/>
  <c r="L313" i="1"/>
  <c r="B313" i="1"/>
  <c r="M312" i="1"/>
  <c r="L312" i="1"/>
  <c r="B312" i="1"/>
  <c r="M311" i="1"/>
  <c r="L311" i="1"/>
  <c r="B311" i="1"/>
  <c r="M310" i="1"/>
  <c r="L310" i="1"/>
  <c r="B310" i="1"/>
  <c r="M309" i="1"/>
  <c r="L309" i="1"/>
  <c r="B309" i="1"/>
  <c r="M308" i="1"/>
  <c r="L308" i="1"/>
  <c r="B308" i="1"/>
  <c r="M307" i="1"/>
  <c r="L307" i="1"/>
  <c r="B307" i="1"/>
  <c r="M306" i="1"/>
  <c r="L306" i="1"/>
  <c r="B306" i="1"/>
  <c r="M305" i="1"/>
  <c r="L305" i="1"/>
  <c r="B305" i="1"/>
  <c r="M304" i="1"/>
  <c r="L304" i="1"/>
  <c r="B304" i="1"/>
  <c r="M303" i="1"/>
  <c r="L303" i="1"/>
  <c r="B303" i="1"/>
  <c r="M302" i="1"/>
  <c r="L302" i="1"/>
  <c r="B302" i="1"/>
  <c r="M301" i="1"/>
  <c r="L301" i="1"/>
  <c r="B301" i="1"/>
  <c r="M300" i="1"/>
  <c r="L300" i="1"/>
  <c r="B300" i="1"/>
  <c r="M299" i="1"/>
  <c r="L299" i="1"/>
  <c r="B299" i="1"/>
  <c r="M298" i="1"/>
  <c r="L298" i="1"/>
  <c r="B298" i="1"/>
  <c r="M297" i="1"/>
  <c r="L297" i="1"/>
  <c r="B297" i="1"/>
  <c r="M296" i="1"/>
  <c r="L296" i="1"/>
  <c r="B296" i="1"/>
  <c r="M295" i="1"/>
  <c r="L295" i="1"/>
  <c r="B295" i="1"/>
  <c r="M294" i="1"/>
  <c r="L294" i="1"/>
  <c r="B294" i="1"/>
  <c r="M293" i="1"/>
  <c r="L293" i="1"/>
  <c r="B293" i="1"/>
  <c r="M292" i="1"/>
  <c r="L292" i="1"/>
  <c r="B292" i="1"/>
  <c r="M291" i="1"/>
  <c r="L291" i="1"/>
  <c r="B291" i="1"/>
  <c r="M290" i="1"/>
  <c r="L290" i="1"/>
  <c r="B290" i="1"/>
  <c r="M289" i="1"/>
  <c r="L289" i="1"/>
  <c r="B289" i="1"/>
  <c r="M288" i="1"/>
  <c r="L288" i="1"/>
  <c r="B288" i="1"/>
  <c r="M287" i="1"/>
  <c r="L287" i="1"/>
  <c r="B287" i="1"/>
  <c r="M286" i="1"/>
  <c r="L286" i="1"/>
  <c r="B286" i="1"/>
  <c r="M285" i="1"/>
  <c r="L285" i="1"/>
  <c r="B285" i="1"/>
  <c r="M284" i="1"/>
  <c r="L284" i="1"/>
  <c r="B284" i="1"/>
  <c r="M283" i="1"/>
  <c r="L283" i="1"/>
  <c r="B283" i="1"/>
  <c r="M282" i="1"/>
  <c r="L282" i="1"/>
  <c r="B282" i="1"/>
  <c r="M281" i="1"/>
  <c r="L281" i="1"/>
  <c r="B281" i="1"/>
  <c r="M280" i="1"/>
  <c r="L280" i="1"/>
  <c r="B280" i="1"/>
  <c r="M279" i="1"/>
  <c r="L279" i="1"/>
  <c r="B279" i="1"/>
  <c r="M278" i="1"/>
  <c r="L278" i="1"/>
  <c r="B278" i="1"/>
  <c r="M277" i="1"/>
  <c r="L277" i="1"/>
  <c r="B277" i="1"/>
  <c r="M276" i="1"/>
  <c r="L276" i="1"/>
  <c r="B276" i="1"/>
  <c r="M275" i="1"/>
  <c r="L275" i="1"/>
  <c r="B275" i="1"/>
  <c r="M274" i="1"/>
  <c r="L274" i="1"/>
  <c r="B274" i="1"/>
  <c r="M273" i="1"/>
  <c r="L273" i="1"/>
  <c r="B273" i="1"/>
  <c r="M272" i="1"/>
  <c r="L272" i="1"/>
  <c r="B272" i="1"/>
  <c r="M271" i="1"/>
  <c r="L271" i="1"/>
  <c r="B271" i="1"/>
  <c r="M270" i="1"/>
  <c r="L270" i="1"/>
  <c r="B270" i="1"/>
  <c r="M269" i="1"/>
  <c r="L269" i="1"/>
  <c r="B269" i="1"/>
  <c r="M268" i="1"/>
  <c r="L268" i="1"/>
  <c r="B268" i="1"/>
  <c r="M267" i="1"/>
  <c r="L267" i="1"/>
  <c r="B267" i="1"/>
  <c r="M266" i="1"/>
  <c r="L266" i="1"/>
  <c r="B266" i="1"/>
  <c r="M265" i="1"/>
  <c r="L265" i="1"/>
  <c r="B265" i="1"/>
  <c r="M264" i="1"/>
  <c r="L264" i="1"/>
  <c r="B264" i="1"/>
  <c r="M263" i="1"/>
  <c r="L263" i="1"/>
  <c r="B263" i="1"/>
  <c r="M262" i="1"/>
  <c r="L262" i="1"/>
  <c r="B262" i="1"/>
  <c r="M261" i="1"/>
  <c r="L261" i="1"/>
  <c r="B261" i="1"/>
  <c r="M260" i="1"/>
  <c r="L260" i="1"/>
  <c r="B260" i="1"/>
  <c r="M259" i="1"/>
  <c r="L259" i="1"/>
  <c r="B259" i="1"/>
  <c r="M258" i="1"/>
  <c r="L258" i="1"/>
  <c r="B258" i="1"/>
  <c r="M257" i="1"/>
  <c r="L257" i="1"/>
  <c r="B257" i="1"/>
  <c r="M256" i="1"/>
  <c r="L256" i="1"/>
  <c r="B256" i="1"/>
  <c r="M255" i="1"/>
  <c r="L255" i="1"/>
  <c r="B255" i="1"/>
  <c r="M254" i="1"/>
  <c r="L254" i="1"/>
  <c r="B254" i="1"/>
  <c r="M253" i="1"/>
  <c r="L253" i="1"/>
  <c r="B253" i="1"/>
  <c r="M252" i="1"/>
  <c r="L252" i="1"/>
  <c r="B252" i="1"/>
  <c r="M251" i="1"/>
  <c r="L251" i="1"/>
  <c r="B251" i="1"/>
  <c r="M250" i="1"/>
  <c r="L250" i="1"/>
  <c r="B250" i="1"/>
  <c r="M249" i="1"/>
  <c r="L249" i="1"/>
  <c r="B249" i="1"/>
  <c r="M248" i="1"/>
  <c r="L248" i="1"/>
  <c r="B248" i="1"/>
  <c r="M247" i="1"/>
  <c r="L247" i="1"/>
  <c r="B247" i="1"/>
  <c r="M246" i="1"/>
  <c r="L246" i="1"/>
  <c r="B246" i="1"/>
  <c r="M245" i="1"/>
  <c r="L245" i="1"/>
  <c r="B245" i="1"/>
  <c r="M244" i="1"/>
  <c r="L244" i="1"/>
  <c r="B244" i="1"/>
  <c r="M243" i="1"/>
  <c r="L243" i="1"/>
  <c r="B243" i="1"/>
  <c r="M242" i="1"/>
  <c r="L242" i="1"/>
  <c r="B242" i="1"/>
  <c r="M241" i="1"/>
  <c r="L241" i="1"/>
  <c r="B241" i="1"/>
  <c r="M240" i="1"/>
  <c r="L240" i="1"/>
  <c r="B240" i="1"/>
  <c r="M239" i="1"/>
  <c r="L239" i="1"/>
  <c r="B239" i="1"/>
  <c r="M238" i="1"/>
  <c r="L238" i="1"/>
  <c r="B238" i="1"/>
  <c r="M237" i="1"/>
  <c r="L237" i="1"/>
  <c r="B237" i="1"/>
  <c r="M236" i="1"/>
  <c r="L236" i="1"/>
  <c r="B236" i="1"/>
  <c r="M235" i="1"/>
  <c r="L235" i="1"/>
  <c r="B235" i="1"/>
  <c r="M234" i="1"/>
  <c r="L234" i="1"/>
  <c r="B234" i="1"/>
  <c r="M233" i="1"/>
  <c r="L233" i="1"/>
  <c r="B233" i="1"/>
  <c r="M232" i="1"/>
  <c r="L232" i="1"/>
  <c r="B232" i="1"/>
  <c r="M231" i="1"/>
  <c r="L231" i="1"/>
  <c r="B231" i="1"/>
  <c r="M230" i="1"/>
  <c r="L230" i="1"/>
  <c r="B230" i="1"/>
  <c r="M229" i="1"/>
  <c r="L229" i="1"/>
  <c r="B229" i="1"/>
  <c r="M228" i="1"/>
  <c r="L228" i="1"/>
  <c r="B228" i="1"/>
  <c r="M227" i="1"/>
  <c r="L227" i="1"/>
  <c r="B227" i="1"/>
  <c r="M226" i="1"/>
  <c r="L226" i="1"/>
  <c r="B226" i="1"/>
  <c r="M225" i="1"/>
  <c r="L225" i="1"/>
  <c r="B225" i="1"/>
  <c r="M224" i="1"/>
  <c r="L224" i="1"/>
  <c r="B224" i="1"/>
  <c r="M223" i="1"/>
  <c r="L223" i="1"/>
  <c r="B223" i="1"/>
  <c r="M222" i="1"/>
  <c r="L222" i="1"/>
  <c r="B222" i="1"/>
  <c r="M221" i="1"/>
  <c r="L221" i="1"/>
  <c r="B221" i="1"/>
  <c r="M220" i="1"/>
  <c r="L220" i="1"/>
  <c r="B220" i="1"/>
  <c r="M219" i="1"/>
  <c r="L219" i="1"/>
  <c r="B219" i="1"/>
  <c r="M218" i="1"/>
  <c r="L218" i="1"/>
  <c r="B218" i="1"/>
  <c r="M217" i="1"/>
  <c r="L217" i="1"/>
  <c r="B217" i="1"/>
  <c r="M216" i="1"/>
  <c r="L216" i="1"/>
  <c r="B216" i="1"/>
  <c r="M215" i="1"/>
  <c r="L215" i="1"/>
  <c r="B215" i="1"/>
  <c r="M214" i="1"/>
  <c r="L214" i="1"/>
  <c r="B214" i="1"/>
  <c r="M213" i="1"/>
  <c r="L213" i="1"/>
  <c r="B213" i="1"/>
  <c r="M212" i="1"/>
  <c r="L212" i="1"/>
  <c r="B212" i="1"/>
  <c r="M211" i="1"/>
  <c r="L211" i="1"/>
  <c r="B211" i="1"/>
  <c r="M210" i="1"/>
  <c r="L210" i="1"/>
  <c r="B210" i="1"/>
  <c r="M209" i="1"/>
  <c r="L209" i="1"/>
  <c r="B209" i="1"/>
  <c r="M208" i="1"/>
  <c r="L208" i="1"/>
  <c r="B208" i="1"/>
  <c r="M207" i="1"/>
  <c r="L207" i="1"/>
  <c r="B207" i="1"/>
  <c r="M206" i="1"/>
  <c r="L206" i="1"/>
  <c r="B206" i="1"/>
  <c r="M205" i="1"/>
  <c r="L205" i="1"/>
  <c r="B205" i="1"/>
  <c r="M204" i="1"/>
  <c r="L204" i="1"/>
  <c r="B204" i="1"/>
  <c r="M203" i="1"/>
  <c r="L203" i="1"/>
  <c r="B203" i="1"/>
  <c r="M202" i="1"/>
  <c r="L202" i="1"/>
  <c r="B202" i="1"/>
  <c r="M201" i="1"/>
  <c r="L201" i="1"/>
  <c r="B201" i="1"/>
  <c r="M200" i="1"/>
  <c r="L200" i="1"/>
  <c r="B200" i="1"/>
  <c r="M199" i="1"/>
  <c r="L199" i="1"/>
  <c r="B199" i="1"/>
  <c r="M198" i="1"/>
  <c r="L198" i="1"/>
  <c r="B198" i="1"/>
  <c r="M197" i="1"/>
  <c r="L197" i="1"/>
  <c r="B197" i="1"/>
  <c r="M196" i="1"/>
  <c r="L196" i="1"/>
  <c r="B196" i="1"/>
  <c r="M195" i="1"/>
  <c r="L195" i="1"/>
  <c r="B195" i="1"/>
  <c r="M194" i="1"/>
  <c r="L194" i="1"/>
  <c r="B194" i="1"/>
  <c r="M193" i="1"/>
  <c r="L193" i="1"/>
  <c r="B193" i="1"/>
  <c r="M192" i="1"/>
  <c r="L192" i="1"/>
  <c r="B192" i="1"/>
  <c r="M191" i="1"/>
  <c r="L191" i="1"/>
  <c r="B191" i="1"/>
  <c r="M190" i="1"/>
  <c r="L190" i="1"/>
  <c r="B190" i="1"/>
  <c r="M189" i="1"/>
  <c r="L189" i="1"/>
  <c r="B189" i="1"/>
  <c r="M188" i="1"/>
  <c r="L188" i="1"/>
  <c r="B188" i="1"/>
  <c r="M187" i="1"/>
  <c r="L187" i="1"/>
  <c r="B187" i="1"/>
  <c r="M186" i="1"/>
  <c r="L186" i="1"/>
  <c r="B186" i="1"/>
  <c r="M185" i="1"/>
  <c r="L185" i="1"/>
  <c r="B185" i="1"/>
  <c r="M184" i="1"/>
  <c r="L184" i="1"/>
  <c r="B184" i="1"/>
  <c r="M183" i="1"/>
  <c r="L183" i="1"/>
  <c r="B183" i="1"/>
  <c r="M182" i="1"/>
  <c r="L182" i="1"/>
  <c r="B182" i="1"/>
  <c r="M181" i="1"/>
  <c r="L181" i="1"/>
  <c r="B181" i="1"/>
  <c r="M180" i="1"/>
  <c r="L180" i="1"/>
  <c r="B180" i="1"/>
  <c r="M179" i="1"/>
  <c r="L179" i="1"/>
  <c r="B179" i="1"/>
  <c r="M178" i="1"/>
  <c r="L178" i="1"/>
  <c r="B178" i="1"/>
  <c r="M177" i="1"/>
  <c r="L177" i="1"/>
  <c r="B177" i="1"/>
  <c r="M176" i="1"/>
  <c r="L176" i="1"/>
  <c r="B176" i="1"/>
  <c r="M175" i="1"/>
  <c r="L175" i="1"/>
  <c r="B175" i="1"/>
  <c r="M174" i="1"/>
  <c r="L174" i="1"/>
  <c r="B174" i="1"/>
  <c r="M173" i="1"/>
  <c r="L173" i="1"/>
  <c r="B173" i="1"/>
  <c r="M172" i="1"/>
  <c r="L172" i="1"/>
  <c r="B172" i="1"/>
  <c r="M171" i="1"/>
  <c r="L171" i="1"/>
  <c r="B171" i="1"/>
  <c r="M170" i="1"/>
  <c r="L170" i="1"/>
  <c r="B170" i="1"/>
  <c r="M169" i="1"/>
  <c r="L169" i="1"/>
  <c r="B169" i="1"/>
  <c r="M168" i="1"/>
  <c r="L168" i="1"/>
  <c r="B168" i="1"/>
  <c r="M167" i="1"/>
  <c r="L167" i="1"/>
  <c r="B167" i="1"/>
  <c r="M166" i="1"/>
  <c r="L166" i="1"/>
  <c r="B166" i="1"/>
  <c r="M165" i="1"/>
  <c r="L165" i="1"/>
  <c r="B165" i="1"/>
  <c r="M164" i="1"/>
  <c r="L164" i="1"/>
  <c r="B164" i="1"/>
  <c r="M163" i="1"/>
  <c r="L163" i="1"/>
  <c r="B163" i="1"/>
  <c r="M162" i="1"/>
  <c r="L162" i="1"/>
  <c r="B162" i="1"/>
  <c r="M161" i="1"/>
  <c r="L161" i="1"/>
  <c r="B161" i="1"/>
  <c r="M160" i="1"/>
  <c r="L160" i="1"/>
  <c r="B160" i="1"/>
  <c r="M159" i="1"/>
  <c r="L159" i="1"/>
  <c r="B159" i="1"/>
  <c r="M158" i="1"/>
  <c r="L158" i="1"/>
  <c r="B158" i="1"/>
  <c r="M157" i="1"/>
  <c r="L157" i="1"/>
  <c r="B157" i="1"/>
  <c r="M156" i="1"/>
  <c r="L156" i="1"/>
  <c r="B156" i="1"/>
  <c r="M155" i="1"/>
  <c r="L155" i="1"/>
  <c r="B155" i="1"/>
  <c r="M154" i="1"/>
  <c r="L154" i="1"/>
  <c r="B154" i="1"/>
  <c r="M153" i="1"/>
  <c r="L153" i="1"/>
  <c r="B153" i="1"/>
  <c r="M152" i="1"/>
  <c r="L152" i="1"/>
  <c r="B152" i="1"/>
  <c r="M151" i="1"/>
  <c r="L151" i="1"/>
  <c r="B151" i="1"/>
  <c r="M150" i="1"/>
  <c r="L150" i="1"/>
  <c r="B150" i="1"/>
  <c r="M149" i="1"/>
  <c r="L149" i="1"/>
  <c r="B149" i="1"/>
  <c r="M148" i="1"/>
  <c r="L148" i="1"/>
  <c r="B148" i="1"/>
  <c r="M147" i="1"/>
  <c r="L147" i="1"/>
  <c r="B147" i="1"/>
  <c r="M146" i="1"/>
  <c r="L146" i="1"/>
  <c r="B146" i="1"/>
  <c r="M145" i="1"/>
  <c r="L145" i="1"/>
  <c r="B145" i="1"/>
  <c r="M144" i="1"/>
  <c r="L144" i="1"/>
  <c r="B144" i="1"/>
  <c r="M143" i="1"/>
  <c r="L143" i="1"/>
  <c r="B143" i="1"/>
  <c r="M142" i="1"/>
  <c r="L142" i="1"/>
  <c r="B142" i="1"/>
  <c r="M141" i="1"/>
  <c r="L141" i="1"/>
  <c r="B141" i="1"/>
  <c r="M140" i="1"/>
  <c r="L140" i="1"/>
  <c r="B140" i="1"/>
  <c r="M139" i="1"/>
  <c r="L139" i="1"/>
  <c r="B139" i="1"/>
  <c r="M138" i="1"/>
  <c r="L138" i="1"/>
  <c r="B138" i="1"/>
  <c r="M137" i="1"/>
  <c r="L137" i="1"/>
  <c r="B137" i="1"/>
  <c r="M136" i="1"/>
  <c r="L136" i="1"/>
  <c r="B136" i="1"/>
  <c r="M135" i="1"/>
  <c r="L135" i="1"/>
  <c r="B135" i="1"/>
  <c r="M134" i="1"/>
  <c r="L134" i="1"/>
  <c r="B134" i="1"/>
  <c r="M133" i="1"/>
  <c r="L133" i="1"/>
  <c r="B133" i="1"/>
  <c r="M132" i="1"/>
  <c r="L132" i="1"/>
  <c r="B132" i="1"/>
  <c r="M131" i="1"/>
  <c r="L131" i="1"/>
  <c r="B131" i="1"/>
  <c r="M130" i="1"/>
  <c r="L130" i="1"/>
  <c r="B130" i="1"/>
  <c r="M129" i="1"/>
  <c r="L129" i="1"/>
  <c r="B129" i="1"/>
  <c r="M128" i="1"/>
  <c r="L128" i="1"/>
  <c r="B128" i="1"/>
  <c r="M127" i="1"/>
  <c r="L127" i="1"/>
  <c r="B127" i="1"/>
  <c r="M126" i="1"/>
  <c r="L126" i="1"/>
  <c r="B126" i="1"/>
  <c r="M125" i="1"/>
  <c r="L125" i="1"/>
  <c r="B125" i="1"/>
  <c r="M124" i="1"/>
  <c r="L124" i="1"/>
  <c r="B124" i="1"/>
  <c r="M123" i="1"/>
  <c r="L123" i="1"/>
  <c r="B123" i="1"/>
  <c r="M122" i="1"/>
  <c r="L122" i="1"/>
  <c r="B122" i="1"/>
  <c r="M121" i="1"/>
  <c r="L121" i="1"/>
  <c r="B121" i="1"/>
  <c r="M120" i="1"/>
  <c r="L120" i="1"/>
  <c r="B120" i="1"/>
  <c r="M119" i="1"/>
  <c r="L119" i="1"/>
  <c r="B119" i="1"/>
  <c r="M118" i="1"/>
  <c r="L118" i="1"/>
  <c r="B118" i="1"/>
  <c r="M117" i="1"/>
  <c r="L117" i="1"/>
  <c r="B117" i="1"/>
  <c r="M116" i="1"/>
  <c r="L116" i="1"/>
  <c r="B116" i="1"/>
  <c r="M115" i="1"/>
  <c r="L115" i="1"/>
  <c r="B115" i="1"/>
  <c r="M114" i="1"/>
  <c r="L114" i="1"/>
  <c r="B114" i="1"/>
  <c r="M113" i="1"/>
  <c r="L113" i="1"/>
  <c r="B113" i="1"/>
  <c r="M112" i="1"/>
  <c r="L112" i="1"/>
  <c r="B112" i="1"/>
  <c r="M111" i="1"/>
  <c r="L111" i="1"/>
  <c r="B111" i="1"/>
  <c r="M110" i="1"/>
  <c r="L110" i="1"/>
  <c r="B110" i="1"/>
  <c r="M109" i="1"/>
  <c r="L109" i="1"/>
  <c r="B109" i="1"/>
  <c r="M108" i="1"/>
  <c r="L108" i="1"/>
  <c r="B108" i="1"/>
  <c r="M107" i="1"/>
  <c r="L107" i="1"/>
  <c r="B107" i="1"/>
  <c r="M106" i="1"/>
  <c r="L106" i="1"/>
  <c r="B106" i="1"/>
  <c r="M105" i="1"/>
  <c r="L105" i="1"/>
  <c r="B105" i="1"/>
  <c r="M104" i="1"/>
  <c r="L104" i="1"/>
  <c r="B104" i="1"/>
  <c r="M103" i="1"/>
  <c r="L103" i="1"/>
  <c r="B103" i="1"/>
  <c r="M102" i="1"/>
  <c r="L102" i="1"/>
  <c r="B102" i="1"/>
  <c r="M101" i="1"/>
  <c r="L101" i="1"/>
  <c r="B101" i="1"/>
  <c r="M100" i="1"/>
  <c r="L100" i="1"/>
  <c r="B100" i="1"/>
  <c r="M99" i="1"/>
  <c r="L99" i="1"/>
  <c r="B99" i="1"/>
  <c r="M98" i="1"/>
  <c r="L98" i="1"/>
  <c r="B98" i="1"/>
  <c r="M97" i="1"/>
  <c r="L97" i="1"/>
  <c r="B97" i="1"/>
  <c r="M96" i="1"/>
  <c r="L96" i="1"/>
  <c r="B96" i="1"/>
  <c r="M95" i="1"/>
  <c r="L95" i="1"/>
  <c r="B95" i="1"/>
  <c r="M94" i="1"/>
  <c r="L94" i="1"/>
  <c r="B94" i="1"/>
  <c r="M93" i="1"/>
  <c r="L93" i="1"/>
  <c r="B93" i="1"/>
  <c r="M92" i="1"/>
  <c r="L92" i="1"/>
  <c r="B92" i="1"/>
  <c r="M91" i="1"/>
  <c r="L91" i="1"/>
  <c r="B91" i="1"/>
  <c r="M90" i="1"/>
  <c r="L90" i="1"/>
  <c r="B90" i="1"/>
  <c r="M89" i="1"/>
  <c r="L89" i="1"/>
  <c r="B89" i="1"/>
  <c r="M88" i="1"/>
  <c r="L88" i="1"/>
  <c r="B88" i="1"/>
  <c r="M87" i="1"/>
  <c r="L87" i="1"/>
  <c r="B87" i="1"/>
  <c r="M86" i="1"/>
  <c r="L86" i="1"/>
  <c r="B86" i="1"/>
  <c r="M85" i="1"/>
  <c r="L85" i="1"/>
  <c r="B85" i="1"/>
  <c r="M84" i="1"/>
  <c r="L84" i="1"/>
  <c r="B84" i="1"/>
  <c r="M83" i="1"/>
  <c r="L83" i="1"/>
  <c r="B83" i="1"/>
  <c r="M82" i="1"/>
  <c r="L82" i="1"/>
  <c r="B82" i="1"/>
  <c r="M81" i="1"/>
  <c r="L81" i="1"/>
  <c r="B81" i="1"/>
  <c r="M80" i="1"/>
  <c r="L80" i="1"/>
  <c r="B80" i="1"/>
  <c r="M79" i="1"/>
  <c r="L79" i="1"/>
  <c r="B79" i="1"/>
  <c r="M78" i="1"/>
  <c r="L78" i="1"/>
  <c r="B78" i="1"/>
  <c r="M77" i="1"/>
  <c r="L77" i="1"/>
  <c r="B77" i="1"/>
  <c r="M76" i="1"/>
  <c r="L76" i="1"/>
  <c r="B76" i="1"/>
  <c r="M75" i="1"/>
  <c r="L75" i="1"/>
  <c r="B75" i="1"/>
  <c r="M74" i="1"/>
  <c r="L74" i="1"/>
  <c r="B74" i="1"/>
  <c r="M73" i="1"/>
  <c r="L73" i="1"/>
  <c r="B73" i="1"/>
  <c r="M72" i="1"/>
  <c r="L72" i="1"/>
  <c r="B72" i="1"/>
  <c r="M71" i="1"/>
  <c r="L71" i="1"/>
  <c r="B71" i="1"/>
  <c r="M70" i="1"/>
  <c r="L70" i="1"/>
  <c r="B70" i="1"/>
  <c r="M69" i="1"/>
  <c r="L69" i="1"/>
  <c r="B69" i="1"/>
  <c r="M68" i="1"/>
  <c r="L68" i="1"/>
  <c r="B68" i="1"/>
  <c r="M67" i="1"/>
  <c r="L67" i="1"/>
  <c r="B67" i="1"/>
  <c r="M66" i="1"/>
  <c r="L66" i="1"/>
  <c r="B66" i="1"/>
  <c r="M65" i="1"/>
  <c r="L65" i="1"/>
  <c r="B65" i="1"/>
  <c r="M64" i="1"/>
  <c r="L64" i="1"/>
  <c r="B64" i="1"/>
  <c r="M63" i="1"/>
  <c r="L63" i="1"/>
  <c r="B63" i="1"/>
  <c r="M62" i="1"/>
  <c r="L62" i="1"/>
  <c r="B62" i="1"/>
  <c r="M61" i="1"/>
  <c r="L61" i="1"/>
  <c r="B61" i="1"/>
  <c r="M60" i="1"/>
  <c r="L60" i="1"/>
  <c r="B60" i="1"/>
  <c r="M59" i="1"/>
  <c r="L59" i="1"/>
  <c r="B59" i="1"/>
  <c r="M58" i="1"/>
  <c r="L58" i="1"/>
  <c r="B58" i="1"/>
  <c r="M57" i="1"/>
  <c r="L57" i="1"/>
  <c r="B57" i="1"/>
  <c r="M56" i="1"/>
  <c r="L56" i="1"/>
  <c r="B56" i="1"/>
  <c r="M55" i="1"/>
  <c r="L55" i="1"/>
  <c r="B55" i="1"/>
  <c r="M54" i="1"/>
  <c r="L54" i="1"/>
  <c r="B54" i="1"/>
  <c r="M53" i="1"/>
  <c r="L53" i="1"/>
  <c r="B53" i="1"/>
  <c r="M52" i="1"/>
  <c r="L52" i="1"/>
  <c r="B52" i="1"/>
  <c r="M51" i="1"/>
  <c r="L51" i="1"/>
  <c r="B51" i="1"/>
  <c r="M50" i="1"/>
  <c r="L50" i="1"/>
  <c r="B50" i="1"/>
  <c r="M49" i="1"/>
  <c r="L49" i="1"/>
  <c r="B49" i="1"/>
  <c r="M48" i="1"/>
  <c r="L48" i="1"/>
  <c r="B48" i="1"/>
  <c r="M47" i="1"/>
  <c r="L47" i="1"/>
  <c r="B47" i="1"/>
  <c r="M46" i="1"/>
  <c r="L46" i="1"/>
  <c r="B46" i="1"/>
  <c r="M45" i="1"/>
  <c r="L45" i="1"/>
  <c r="B45" i="1"/>
  <c r="M44" i="1"/>
  <c r="L44" i="1"/>
  <c r="B44" i="1"/>
  <c r="M43" i="1"/>
  <c r="L43" i="1"/>
  <c r="B43" i="1"/>
  <c r="M42" i="1"/>
  <c r="L42" i="1"/>
  <c r="B42" i="1"/>
  <c r="M41" i="1"/>
  <c r="L41" i="1"/>
  <c r="B41" i="1"/>
  <c r="M40" i="1"/>
  <c r="L40" i="1"/>
  <c r="B40" i="1"/>
  <c r="M39" i="1"/>
  <c r="L39" i="1"/>
  <c r="B39" i="1"/>
  <c r="M38" i="1"/>
  <c r="L38" i="1"/>
  <c r="B38" i="1"/>
  <c r="M37" i="1"/>
  <c r="L37" i="1"/>
  <c r="B37" i="1"/>
  <c r="M36" i="1"/>
  <c r="L36" i="1"/>
  <c r="B36" i="1"/>
  <c r="M35" i="1"/>
  <c r="L35" i="1"/>
  <c r="B35" i="1"/>
  <c r="M34" i="1"/>
  <c r="L34" i="1"/>
  <c r="B34" i="1"/>
  <c r="M33" i="1"/>
  <c r="L33" i="1"/>
  <c r="B33" i="1"/>
  <c r="M32" i="1"/>
  <c r="L32" i="1"/>
  <c r="B32" i="1"/>
  <c r="M31" i="1"/>
  <c r="L31" i="1"/>
  <c r="B31" i="1"/>
  <c r="M30" i="1"/>
  <c r="L30" i="1"/>
  <c r="B30" i="1"/>
  <c r="M29" i="1"/>
  <c r="L29" i="1"/>
  <c r="B29" i="1"/>
  <c r="M28" i="1"/>
  <c r="L28" i="1"/>
  <c r="B28" i="1"/>
  <c r="M27" i="1"/>
  <c r="L27" i="1"/>
  <c r="B27" i="1"/>
  <c r="M26" i="1"/>
  <c r="L26" i="1"/>
  <c r="B26" i="1"/>
  <c r="M25" i="1"/>
  <c r="L25" i="1"/>
  <c r="B25" i="1"/>
  <c r="M24" i="1"/>
  <c r="L24" i="1"/>
  <c r="B24" i="1"/>
  <c r="M23" i="1"/>
  <c r="L23" i="1"/>
  <c r="B23" i="1"/>
  <c r="M22" i="1"/>
  <c r="L22" i="1"/>
  <c r="B22" i="1"/>
  <c r="M21" i="1"/>
  <c r="L21" i="1"/>
  <c r="B21" i="1"/>
  <c r="M20" i="1"/>
  <c r="L20" i="1"/>
  <c r="B20" i="1"/>
  <c r="M19" i="1"/>
  <c r="L19" i="1"/>
  <c r="B19" i="1"/>
  <c r="M18" i="1"/>
  <c r="L18" i="1"/>
  <c r="B18" i="1"/>
  <c r="M17" i="1"/>
  <c r="L17" i="1"/>
  <c r="B17" i="1"/>
  <c r="M16" i="1"/>
  <c r="L16" i="1"/>
  <c r="B16" i="1"/>
  <c r="M15" i="1"/>
  <c r="L15" i="1"/>
  <c r="B15" i="1"/>
  <c r="M14" i="1"/>
  <c r="L14" i="1"/>
  <c r="B14" i="1"/>
  <c r="M13" i="1"/>
  <c r="L13" i="1"/>
  <c r="B13" i="1"/>
  <c r="M12" i="1"/>
  <c r="L12" i="1"/>
  <c r="B12" i="1"/>
  <c r="M11" i="1"/>
  <c r="L11" i="1"/>
  <c r="B11" i="1"/>
  <c r="M10" i="1"/>
  <c r="L10" i="1"/>
  <c r="B10" i="1"/>
  <c r="M9" i="1"/>
  <c r="L9" i="1"/>
  <c r="B9" i="1"/>
  <c r="M8" i="1"/>
  <c r="L8" i="1"/>
  <c r="B8" i="1"/>
  <c r="M7" i="1"/>
  <c r="L7" i="1"/>
  <c r="B7" i="1"/>
  <c r="C25" i="3" l="1"/>
  <c r="C26" i="3" s="1"/>
  <c r="C23" i="3"/>
  <c r="C24" i="3" s="1"/>
  <c r="C27" i="3" l="1"/>
  <c r="C28" i="3" s="1"/>
  <c r="C29" i="3" s="1"/>
  <c r="C30" i="3" s="1"/>
</calcChain>
</file>

<file path=xl/sharedStrings.xml><?xml version="1.0" encoding="utf-8"?>
<sst xmlns="http://schemas.openxmlformats.org/spreadsheetml/2006/main" count="164" uniqueCount="129">
  <si>
    <t>Categorii de operațiuni</t>
  </si>
  <si>
    <t>Categorie</t>
  </si>
  <si>
    <t>Ce înseamnă</t>
  </si>
  <si>
    <t>Venit din activitate</t>
  </si>
  <si>
    <t>Încasări de la clienți pentru activitatea PFA. Intră în venitul brut.</t>
  </si>
  <si>
    <t>Cheltuială deductibilă</t>
  </si>
  <si>
    <t>Cheltuieli făcute pentru activitate, cu document justificativ (chirie birou, materiale, internet, contabilitate etc.).</t>
  </si>
  <si>
    <t>Cheltuială nedeductibilă</t>
  </si>
  <si>
    <t>Plăți care nu se scad din venit (cheltuieli personale, amenzi, impozitul pe venit, CAS/CASS plătite).</t>
  </si>
  <si>
    <t>Aport / retragere proprie</t>
  </si>
  <si>
    <t>Bani puși sau scoși din activitate de titular. Nu sunt nici venit, nici cheltuială.</t>
  </si>
  <si>
    <t>Transfer casă–bancă</t>
  </si>
  <si>
    <t>Depuneri sau ridicări de numerar între casă și cont. Nu sunt nici venit, nici cheltuială.</t>
  </si>
  <si>
    <t>Tipuri de documente</t>
  </si>
  <si>
    <t>Factură</t>
  </si>
  <si>
    <t>Chitanță</t>
  </si>
  <si>
    <t>Extras de cont</t>
  </si>
  <si>
    <t>Bon fiscal</t>
  </si>
  <si>
    <t>Contract</t>
  </si>
  <si>
    <t>Dispoziție de plată</t>
  </si>
  <si>
    <t>Ordin de plată</t>
  </si>
  <si>
    <t>Altele</t>
  </si>
  <si>
    <t>Registru de încasări și plăți – PFA</t>
  </si>
  <si>
    <t>Titular:</t>
  </si>
  <si>
    <t>Popescu Maria PFA</t>
  </si>
  <si>
    <t>Anul:</t>
  </si>
  <si>
    <t>Sold inițial casă:</t>
  </si>
  <si>
    <t>Sold inițial bancă:</t>
  </si>
  <si>
    <t>Trece fiecare încasare și plată, cu documentul justificativ. Alege categoria: doar „Venit din activitate” și „Cheltuială deductibilă” intră în calculul venitului net.</t>
  </si>
  <si>
    <t>Coloanele „Încasări” și „Plăți” respectă structura registrului de încasări și plăți (numerar și bancă separat).</t>
  </si>
  <si>
    <t>Nr. crt.</t>
  </si>
  <si>
    <t>Data</t>
  </si>
  <si>
    <t>Document</t>
  </si>
  <si>
    <t>Felul operațiunii (explicații)</t>
  </si>
  <si>
    <t>Încasări</t>
  </si>
  <si>
    <t>Plăți</t>
  </si>
  <si>
    <t>Sold casă</t>
  </si>
  <si>
    <t>Sold bancă</t>
  </si>
  <si>
    <t>Tip</t>
  </si>
  <si>
    <t>Nr.</t>
  </si>
  <si>
    <t>Numerar</t>
  </si>
  <si>
    <t>Bancă</t>
  </si>
  <si>
    <t>01</t>
  </si>
  <si>
    <t>Încasare factură 1/2026 – client Alfa SRL</t>
  </si>
  <si>
    <t>INT-123</t>
  </si>
  <si>
    <t>Abonament internet ianuarie</t>
  </si>
  <si>
    <t>CHR-01</t>
  </si>
  <si>
    <t>Chirie spațiu de lucru ianuarie</t>
  </si>
  <si>
    <t>15</t>
  </si>
  <si>
    <t>Încasare numerar client persoană fizică</t>
  </si>
  <si>
    <t>2231</t>
  </si>
  <si>
    <t>Cumpărături personale (plătite greșit din casa PFA)</t>
  </si>
  <si>
    <t>7</t>
  </si>
  <si>
    <t>Retragere în contul personal</t>
  </si>
  <si>
    <t>02</t>
  </si>
  <si>
    <t>Încasare factură 2/2026 – client Beta SRL</t>
  </si>
  <si>
    <t>SOFT-88</t>
  </si>
  <si>
    <t>Licență software proiectare</t>
  </si>
  <si>
    <t>INT-140</t>
  </si>
  <si>
    <t>Abonament internet februarie</t>
  </si>
  <si>
    <t>CHR-02</t>
  </si>
  <si>
    <t>Chirie spațiu de lucru februarie</t>
  </si>
  <si>
    <t>3</t>
  </si>
  <si>
    <t>Depunere numerar în cont</t>
  </si>
  <si>
    <t>03</t>
  </si>
  <si>
    <t>Încasare factură 3/2026 – client Alfa SRL</t>
  </si>
  <si>
    <t>INT-155</t>
  </si>
  <si>
    <t>Abonament internet martie</t>
  </si>
  <si>
    <t>CHR-03</t>
  </si>
  <si>
    <t>Chirie spațiu de lucru martie</t>
  </si>
  <si>
    <t>CONT-03</t>
  </si>
  <si>
    <t>Servicii contabilitate trimestrul I</t>
  </si>
  <si>
    <t>Sumar lunar – venituri și cheltuieli</t>
  </si>
  <si>
    <t>Se completează automat din foaia „Registru”, după categorie.</t>
  </si>
  <si>
    <t>Luna</t>
  </si>
  <si>
    <t>Venituri din activitate</t>
  </si>
  <si>
    <t>Cheltuieli deductibile</t>
  </si>
  <si>
    <t>Venit net lunar</t>
  </si>
  <si>
    <t>Venit net cumulat</t>
  </si>
  <si>
    <t>Cheltuieli nedeductibile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</si>
  <si>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</si>
  <si>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</si>
  <si>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</si>
  <si>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</si>
  <si>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</si>
  <si>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</si>
  <si>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</si>
  <si>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</si>
  <si>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</si>
  <si>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</si>
  <si>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</si>
  <si>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</si>
  <si>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TOTAL</t>
  </si>
  <si>
    <t>Atenție: „Cheltuieli nedeductibile” și operațiunile „Aport / retragere proprie” sau „Transfer” nu reduc venitul impozabil.</t>
  </si>
  <si>
    <t>Estimare impozit, CAS și CASS – PFA în sistem real</t>
  </si>
  <si>
    <t>Calcul orientativ pentru Declarația unică. Regulile și plafoanele se pot schimba de la un an la altul: verifică întotdeauna cu contabilul înainte de a depune declarația.</t>
  </si>
  <si>
    <t>Parametri</t>
  </si>
  <si>
    <t>Salariul minim brut pe țară la 1 ianuarie</t>
  </si>
  <si>
    <t>Aplic baza minimă CASS de 6 salarii? (Da/Nu)</t>
  </si>
  <si>
    <t>Da</t>
  </si>
  <si>
    <t>Cota CAS</t>
  </si>
  <si>
    <t>Cota CASS</t>
  </si>
  <si>
    <t>Cota impozit pe venit</t>
  </si>
  <si>
    <t>Venituri și cheltuieli (din Sumar lunar)</t>
  </si>
  <si>
    <t>Venit brut din activitate</t>
  </si>
  <si>
    <t>Venit net anual</t>
  </si>
  <si>
    <t>Plafoane (calculate)</t>
  </si>
  <si>
    <t>6 salarii minime</t>
  </si>
  <si>
    <t>12 salarii minime</t>
  </si>
  <si>
    <t>24 salarii minime</t>
  </si>
  <si>
    <t>72 salarii minime (plafon maxim CASS)</t>
  </si>
  <si>
    <t>Contribuții și impozit estimate</t>
  </si>
  <si>
    <t>Baza CAS</t>
  </si>
  <si>
    <t>CAS (pensie)</t>
  </si>
  <si>
    <t>Baza CASS</t>
  </si>
  <si>
    <t>CASS (sănătate)</t>
  </si>
  <si>
    <t>Venit impozabil (venit net − CAS − CASS)</t>
  </si>
  <si>
    <t>Impozit pe venit</t>
  </si>
  <si>
    <t>TOTAL DE PLATĂ (CAS + CASS + impozit)</t>
  </si>
  <si>
    <t>Rămâne după taxe (venit net − total de plată)</t>
  </si>
  <si>
    <t>Nu</t>
  </si>
  <si>
    <t>CAS: datorată dacă venitul net este de cel puțin 12 salarii minime; baza este 12 salarii (venit între 12 și 24 de salarii) sau 24 de salarii (peste 24). Poți opta și pentru o bază mai mare.</t>
  </si>
  <si>
    <t>CASS: 10% din venitul net, dar cel puțin la 6 salarii minime și cel mult la 72 de salarii minime. Dacă ești și salariat sau pensionar, baza minimă poate să nu se aplice: alege „Nu” la parametri și verifică cu contabilul.</t>
  </si>
  <si>
    <t>Impozit: 10% din venitul net din care se scad CAS și CASS datorate.</t>
  </si>
  <si>
    <t>Termen: Declarația unică pentru veniturile din 2026 se depune și se plătește până la 25 mai 2027.</t>
  </si>
  <si>
    <t>Registru de încasări și plăți PFA Excel</t>
  </si>
  <si>
    <t>© 2026 Ray Moreno – modelexcel.ro</t>
  </si>
  <si>
    <t>Model gratuit: îl poți folosi și adapta în activitatea ta. Nu este permisă revânzarea lui sau publicarea pe alte site-uri.</t>
  </si>
  <si>
    <t>Instrucțiuni și alte modele: modelexcel.ro/registru-incasari-si-plati-pfa-excel/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</si>
</sst>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lei&quot;"/>
  </numFmts>
  <fonts count="14" x14ac:knownFonts="1">
    <font>
      <sz val="11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17734A"/>
      <name val="Calibri"/>
      <family val="2"/>
    </font>
    <font>
      <b/>
      <sz val="10"/>
      <color rgb="FFFFFFFF"/>
      <name val="Calibri"/>
      <family val="2"/>
    </font>
    <font>
      <b/>
      <sz val="18"/>
      <color rgb="FF17734A"/>
      <name val="Calibri"/>
      <family val="2"/>
    </font>
    <font>
      <i/>
      <sz val="10"/>
      <color rgb="FF5D6B64"/>
      <name val="Calibri"/>
      <family val="2"/>
    </font>
    <font>
      <b/>
      <sz val="16"/>
      <color rgb="FF17734A"/>
      <name val="Calibri"/>
      <family val="2"/>
    </font>
    <font>
      <sz val="10"/>
      <color rgb="FFFFFFFF"/>
      <name val="Calibri"/>
      <family val="2"/>
    </font>
    <font>
      <b/>
      <sz val="12"/>
      <color rgb="FFFFFFFF"/>
      <name val="Calibri"/>
      <family val="2"/>
    </font>
    <font>
      <b/>
      <sz val="14"/>
      <color theme="1"/>
      <name val="Calibri"/>
      <family val="2"/>
    </font>
    <font>
      <u/>
      <sz val="11"/>
      <color theme="10"/>
      <name val="Aptos Narrow"/>
      <family val="2"/>
      <scheme val="minor"/>
    </font>
    <font>
      <b/>
      <sz val="11"/>
      <color rgb="FF6D6D6D"/>
      <name val="Calibri"/>
      <family val="2"/>
    </font>
    <font>
      <i/>
      <sz val="11"/>
      <color rgb="FF6D6D6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7734A"/>
        <bgColor indexed="64"/>
      </patternFill>
    </fill>
    <fill>
      <patternFill patternType="solid">
        <fgColor rgb="FFE3F1E9"/>
        <bgColor indexed="64"/>
      </patternFill>
    </fill>
    <fill>
      <patternFill patternType="solid">
        <fgColor rgb="FFF6FAF7"/>
        <bgColor indexed="64"/>
      </patternFill>
    </fill>
  </fills>
  <borders count="3">
    <border>
      <left/>
      <right/>
      <top/>
      <bottom/>
      <diagonal/>
    </border>
    <border>
      <left style="thin">
        <color rgb="FFD8E0DB"/>
      </left>
      <right style="thin">
        <color rgb="FFD8E0DB"/>
      </right>
      <top style="thin">
        <color rgb="FFD8E0DB"/>
      </top>
      <bottom style="thin">
        <color rgb="FFD8E0DB"/>
      </bottom>
      <diagonal/>
    </border>
    <border>
      <left/>
      <right/>
      <top/>
      <bottom style="thin">
        <color rgb="FFD8E0DB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3" borderId="0" xfId="0" applyFont="1" applyFill="1" applyAlignment="1">
      <alignment horizontal="left"/>
    </xf>
    <xf numFmtId="4" fontId="2" fillId="3" borderId="0" xfId="0" applyNumberFormat="1" applyFont="1" applyFill="1" applyAlignment="1">
      <alignment horizontal="left"/>
    </xf>
    <xf numFmtId="0" fontId="6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4" fontId="1" fillId="4" borderId="1" xfId="0" applyNumberFormat="1" applyFont="1" applyFill="1" applyBorder="1"/>
    <xf numFmtId="4" fontId="1" fillId="0" borderId="1" xfId="0" applyNumberFormat="1" applyFont="1" applyBorder="1"/>
    <xf numFmtId="0" fontId="7" fillId="0" borderId="0" xfId="0" applyFont="1"/>
    <xf numFmtId="0" fontId="4" fillId="2" borderId="1" xfId="0" applyFont="1" applyFill="1" applyBorder="1" applyAlignment="1">
      <alignment horizontal="center" wrapText="1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8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2" fillId="3" borderId="0" xfId="0" applyFont="1" applyFill="1" applyAlignment="1">
      <alignment horizontal="right"/>
    </xf>
    <xf numFmtId="9" fontId="2" fillId="3" borderId="0" xfId="0" applyNumberFormat="1" applyFont="1" applyFill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0" fontId="9" fillId="2" borderId="0" xfId="0" applyFont="1" applyFill="1"/>
    <xf numFmtId="164" fontId="9" fillId="2" borderId="0" xfId="0" applyNumberFormat="1" applyFont="1" applyFill="1" applyAlignment="1">
      <alignment horizontal="right"/>
    </xf>
    <xf numFmtId="0" fontId="2" fillId="0" borderId="2" xfId="0" applyFont="1" applyBorder="1"/>
    <xf numFmtId="164" fontId="2" fillId="0" borderId="2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1" applyFont="1" applyAlignment="1">
      <alignment horizontal="left"/>
    </xf>
  </cellXfs>
  <cellStyles count="2">
    <cellStyle name="Hipervínculo" xfId="1" builtinId="8"/>
    <cellStyle name="Normal" xfId="0" builtinId="0"/>
  </cellStyles>
  <dxfs count="5">
    <dxf>
      <font>
        <color rgb="FFB4322A"/>
      </font>
    </dxf>
    <dxf>
      <font>
        <color rgb="FFFFFFFF"/>
      </font>
      <fill>
        <patternFill>
          <bgColor rgb="FFB4322A"/>
        </patternFill>
      </fill>
    </dxf>
    <dxf>
      <fill>
        <patternFill>
          <bgColor rgb="FFFFE68C"/>
        </patternFill>
      </fill>
    </dxf>
    <dxf>
      <font>
        <color rgb="FFB4322A"/>
      </font>
    </dxf>
    <dxf>
      <font>
        <b/>
        <i val="0"/>
        <color rgb="FF17734A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modelexcel.ro/registru-incasari-si-plati-pfa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D6A33-FCF2-452A-927E-032810E1D467}">
  <sheetPr>
    <pageSetUpPr fitToPage="1"/>
  </sheetPr>
  <dimension ref="B1:ZZ1000"/>
  <sheetViews>
    <sheetView showGridLines="0" tabSelected="1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baseColWidth="10" defaultRowHeight="12.75" x14ac:dyDescent="0.2"/>
  <cols>
    <col min="1" max="1" width="2.7109375" style="1" customWidth="1"/>
    <col min="2" max="2" width="6.7109375" style="1" customWidth="1"/>
    <col min="3" max="3" width="11.7109375" style="1" customWidth="1"/>
    <col min="4" max="4" width="16.7109375" style="1" customWidth="1"/>
    <col min="5" max="5" width="9.7109375" style="1" customWidth="1"/>
    <col min="6" max="6" width="42.7109375" style="1" customWidth="1"/>
    <col min="7" max="7" width="24.7109375" style="1" customWidth="1"/>
    <col min="8" max="13" width="12.7109375" style="1" customWidth="1"/>
    <col min="14" max="16384" width="11.42578125" style="1"/>
  </cols>
  <sheetData>
    <row r="1" spans="2:13" ht="23.25" x14ac:dyDescent="0.35">
      <c r="B1" s="6" t="s">
        <v>22</v>
      </c>
    </row>
    <row r="2" spans="2:13" x14ac:dyDescent="0.2">
      <c r="B2" s="7" t="s">
        <v>23</v>
      </c>
      <c r="C2" s="8" t="s">
        <v>24</v>
      </c>
      <c r="E2" s="7" t="s">
        <v>26</v>
      </c>
      <c r="F2" s="9">
        <v>500</v>
      </c>
      <c r="I2" s="10" t="s">
        <v>28</v>
      </c>
    </row>
    <row r="3" spans="2:13" x14ac:dyDescent="0.2">
      <c r="B3" s="7" t="s">
        <v>25</v>
      </c>
      <c r="C3" s="8">
        <v>2026</v>
      </c>
      <c r="E3" s="7" t="s">
        <v>27</v>
      </c>
      <c r="F3" s="9">
        <v>4200</v>
      </c>
      <c r="I3" s="10" t="s">
        <v>29</v>
      </c>
    </row>
    <row r="5" spans="2:13" ht="18" customHeight="1" x14ac:dyDescent="0.2">
      <c r="B5" s="37" t="s">
        <v>30</v>
      </c>
      <c r="C5" s="37" t="s">
        <v>31</v>
      </c>
      <c r="D5" s="37" t="s">
        <v>32</v>
      </c>
      <c r="E5" s="37"/>
      <c r="F5" s="37" t="s">
        <v>33</v>
      </c>
      <c r="G5" s="37" t="s">
        <v>1</v>
      </c>
      <c r="H5" s="37" t="s">
        <v>34</v>
      </c>
      <c r="I5" s="37"/>
      <c r="J5" s="37" t="s">
        <v>35</v>
      </c>
      <c r="K5" s="37"/>
      <c r="L5" s="37" t="s">
        <v>36</v>
      </c>
      <c r="M5" s="37" t="s">
        <v>37</v>
      </c>
    </row>
    <row r="6" spans="2:13" x14ac:dyDescent="0.2">
      <c r="B6" s="37"/>
      <c r="C6" s="37"/>
      <c r="D6" s="11" t="s">
        <v>38</v>
      </c>
      <c r="E6" s="11" t="s">
        <v>39</v>
      </c>
      <c r="F6" s="37"/>
      <c r="G6" s="37"/>
      <c r="H6" s="11" t="s">
        <v>40</v>
      </c>
      <c r="I6" s="11" t="s">
        <v>41</v>
      </c>
      <c r="J6" s="11" t="s">
        <v>40</v>
      </c>
      <c r="K6" s="11" t="s">
        <v>41</v>
      </c>
      <c r="L6" s="37"/>
      <c r="M6" s="37"/>
    </row>
    <row r="7" spans="2:13" x14ac:dyDescent="0.2">
      <c r="B7" s="12">
        <f>IF(C7="","",COUNT(C$7:C7))</f>
        <v>1</v>
      </c>
      <c r="C7" s="13">
        <f>DATE(AnPFA,1,8)</f>
        <v>46030</v>
      </c>
      <c r="D7" s="14" t="s">
        <v>16</v>
      </c>
      <c r="E7" s="15" t="s">
        <v>42</v>
      </c>
      <c r="F7" s="16" t="s">
        <v>43</v>
      </c>
      <c r="G7" s="16" t="s">
        <v>3</v>
      </c>
      <c r="H7" s="17"/>
      <c r="I7" s="17">
        <v>6500</v>
      </c>
      <c r="J7" s="17"/>
      <c r="K7" s="17"/>
      <c r="L7" s="18">
        <f>IF(C7="","",SoldCasa0+SUM(H$7:H7)-SUM(J$7:J7))</f>
        <v>500</v>
      </c>
      <c r="M7" s="18">
        <f>IF(C7="","",SoldBanca0+SUM(I$7:I7)-SUM(K$7:K7))</f>
        <v>10700</v>
      </c>
    </row>
    <row r="8" spans="2:13" x14ac:dyDescent="0.2">
      <c r="B8" s="12">
        <f>IF(C8="","",COUNT(C$7:C8))</f>
        <v>2</v>
      </c>
      <c r="C8" s="13">
        <f>DATE(AnPFA,1,12)</f>
        <v>46034</v>
      </c>
      <c r="D8" s="14" t="s">
        <v>14</v>
      </c>
      <c r="E8" s="15" t="s">
        <v>44</v>
      </c>
      <c r="F8" s="16" t="s">
        <v>45</v>
      </c>
      <c r="G8" s="16" t="s">
        <v>5</v>
      </c>
      <c r="H8" s="17"/>
      <c r="I8" s="17"/>
      <c r="J8" s="17"/>
      <c r="K8" s="17">
        <v>89</v>
      </c>
      <c r="L8" s="18">
        <f>IF(C8="","",SoldCasa0+SUM(H$7:H8)-SUM(J$7:J8))</f>
        <v>500</v>
      </c>
      <c r="M8" s="18">
        <f>IF(C8="","",SoldBanca0+SUM(I$7:I8)-SUM(K$7:K8))</f>
        <v>10611</v>
      </c>
    </row>
    <row r="9" spans="2:13" x14ac:dyDescent="0.2">
      <c r="B9" s="12">
        <f>IF(C9="","",COUNT(C$7:C9))</f>
        <v>3</v>
      </c>
      <c r="C9" s="13">
        <f>DATE(AnPFA,1,15)</f>
        <v>46037</v>
      </c>
      <c r="D9" s="14" t="s">
        <v>14</v>
      </c>
      <c r="E9" s="15" t="s">
        <v>46</v>
      </c>
      <c r="F9" s="16" t="s">
        <v>47</v>
      </c>
      <c r="G9" s="16" t="s">
        <v>5</v>
      </c>
      <c r="H9" s="17"/>
      <c r="I9" s="17"/>
      <c r="J9" s="17"/>
      <c r="K9" s="17">
        <v>1200</v>
      </c>
      <c r="L9" s="18">
        <f>IF(C9="","",SoldCasa0+SUM(H$7:H9)-SUM(J$7:J9))</f>
        <v>500</v>
      </c>
      <c r="M9" s="18">
        <f>IF(C9="","",SoldBanca0+SUM(I$7:I9)-SUM(K$7:K9))</f>
        <v>9411</v>
      </c>
    </row>
    <row r="10" spans="2:13" x14ac:dyDescent="0.2">
      <c r="B10" s="12">
        <f>IF(C10="","",COUNT(C$7:C10))</f>
        <v>4</v>
      </c>
      <c r="C10" s="13">
        <f>DATE(AnPFA,1,20)</f>
        <v>46042</v>
      </c>
      <c r="D10" s="14" t="s">
        <v>15</v>
      </c>
      <c r="E10" s="15" t="s">
        <v>48</v>
      </c>
      <c r="F10" s="16" t="s">
        <v>49</v>
      </c>
      <c r="G10" s="16" t="s">
        <v>3</v>
      </c>
      <c r="H10" s="17">
        <v>800</v>
      </c>
      <c r="I10" s="17"/>
      <c r="J10" s="17"/>
      <c r="K10" s="17"/>
      <c r="L10" s="18">
        <f>IF(C10="","",SoldCasa0+SUM(H$7:H10)-SUM(J$7:J10))</f>
        <v>1300</v>
      </c>
      <c r="M10" s="18">
        <f>IF(C10="","",SoldBanca0+SUM(I$7:I10)-SUM(K$7:K10))</f>
        <v>9411</v>
      </c>
    </row>
    <row r="11" spans="2:13" x14ac:dyDescent="0.2">
      <c r="B11" s="12">
        <f>IF(C11="","",COUNT(C$7:C11))</f>
        <v>5</v>
      </c>
      <c r="C11" s="13">
        <f>DATE(AnPFA,1,25)</f>
        <v>46047</v>
      </c>
      <c r="D11" s="14" t="s">
        <v>17</v>
      </c>
      <c r="E11" s="15" t="s">
        <v>50</v>
      </c>
      <c r="F11" s="16" t="s">
        <v>51</v>
      </c>
      <c r="G11" s="16" t="s">
        <v>7</v>
      </c>
      <c r="H11" s="17"/>
      <c r="I11" s="17"/>
      <c r="J11" s="17">
        <v>120</v>
      </c>
      <c r="K11" s="17"/>
      <c r="L11" s="18">
        <f>IF(C11="","",SoldCasa0+SUM(H$7:H11)-SUM(J$7:J11))</f>
        <v>1180</v>
      </c>
      <c r="M11" s="18">
        <f>IF(C11="","",SoldBanca0+SUM(I$7:I11)-SUM(K$7:K11))</f>
        <v>9411</v>
      </c>
    </row>
    <row r="12" spans="2:13" x14ac:dyDescent="0.2">
      <c r="B12" s="12">
        <f>IF(C12="","",COUNT(C$7:C12))</f>
        <v>6</v>
      </c>
      <c r="C12" s="13">
        <f>DATE(AnPFA,1,31)</f>
        <v>46053</v>
      </c>
      <c r="D12" s="14" t="s">
        <v>20</v>
      </c>
      <c r="E12" s="15" t="s">
        <v>52</v>
      </c>
      <c r="F12" s="16" t="s">
        <v>53</v>
      </c>
      <c r="G12" s="16" t="s">
        <v>9</v>
      </c>
      <c r="H12" s="17"/>
      <c r="I12" s="17"/>
      <c r="J12" s="17"/>
      <c r="K12" s="17">
        <v>3000</v>
      </c>
      <c r="L12" s="18">
        <f>IF(C12="","",SoldCasa0+SUM(H$7:H12)-SUM(J$7:J12))</f>
        <v>1180</v>
      </c>
      <c r="M12" s="18">
        <f>IF(C12="","",SoldBanca0+SUM(I$7:I12)-SUM(K$7:K12))</f>
        <v>6411</v>
      </c>
    </row>
    <row r="13" spans="2:13" x14ac:dyDescent="0.2">
      <c r="B13" s="12">
        <f>IF(C13="","",COUNT(C$7:C13))</f>
        <v>7</v>
      </c>
      <c r="C13" s="13">
        <f>DATE(AnPFA,2,5)</f>
        <v>46058</v>
      </c>
      <c r="D13" s="14" t="s">
        <v>16</v>
      </c>
      <c r="E13" s="15" t="s">
        <v>54</v>
      </c>
      <c r="F13" s="16" t="s">
        <v>55</v>
      </c>
      <c r="G13" s="16" t="s">
        <v>3</v>
      </c>
      <c r="H13" s="17"/>
      <c r="I13" s="17">
        <v>7200</v>
      </c>
      <c r="J13" s="17"/>
      <c r="K13" s="17"/>
      <c r="L13" s="18">
        <f>IF(C13="","",SoldCasa0+SUM(H$7:H13)-SUM(J$7:J13))</f>
        <v>1180</v>
      </c>
      <c r="M13" s="18">
        <f>IF(C13="","",SoldBanca0+SUM(I$7:I13)-SUM(K$7:K13))</f>
        <v>13611</v>
      </c>
    </row>
    <row r="14" spans="2:13" x14ac:dyDescent="0.2">
      <c r="B14" s="12">
        <f>IF(C14="","",COUNT(C$7:C14))</f>
        <v>8</v>
      </c>
      <c r="C14" s="13">
        <f>DATE(AnPFA,2,10)</f>
        <v>46063</v>
      </c>
      <c r="D14" s="14" t="s">
        <v>14</v>
      </c>
      <c r="E14" s="15" t="s">
        <v>56</v>
      </c>
      <c r="F14" s="16" t="s">
        <v>57</v>
      </c>
      <c r="G14" s="16" t="s">
        <v>5</v>
      </c>
      <c r="H14" s="17"/>
      <c r="I14" s="17"/>
      <c r="J14" s="17"/>
      <c r="K14" s="17">
        <v>950</v>
      </c>
      <c r="L14" s="18">
        <f>IF(C14="","",SoldCasa0+SUM(H$7:H14)-SUM(J$7:J14))</f>
        <v>1180</v>
      </c>
      <c r="M14" s="18">
        <f>IF(C14="","",SoldBanca0+SUM(I$7:I14)-SUM(K$7:K14))</f>
        <v>12661</v>
      </c>
    </row>
    <row r="15" spans="2:13" x14ac:dyDescent="0.2">
      <c r="B15" s="12">
        <f>IF(C15="","",COUNT(C$7:C15))</f>
        <v>9</v>
      </c>
      <c r="C15" s="13">
        <f>DATE(AnPFA,2,12)</f>
        <v>46065</v>
      </c>
      <c r="D15" s="14" t="s">
        <v>14</v>
      </c>
      <c r="E15" s="15" t="s">
        <v>58</v>
      </c>
      <c r="F15" s="16" t="s">
        <v>59</v>
      </c>
      <c r="G15" s="16" t="s">
        <v>5</v>
      </c>
      <c r="H15" s="17"/>
      <c r="I15" s="17"/>
      <c r="J15" s="17"/>
      <c r="K15" s="17">
        <v>89</v>
      </c>
      <c r="L15" s="18">
        <f>IF(C15="","",SoldCasa0+SUM(H$7:H15)-SUM(J$7:J15))</f>
        <v>1180</v>
      </c>
      <c r="M15" s="18">
        <f>IF(C15="","",SoldBanca0+SUM(I$7:I15)-SUM(K$7:K15))</f>
        <v>12572</v>
      </c>
    </row>
    <row r="16" spans="2:13" x14ac:dyDescent="0.2">
      <c r="B16" s="12">
        <f>IF(C16="","",COUNT(C$7:C16))</f>
        <v>10</v>
      </c>
      <c r="C16" s="13">
        <f>DATE(AnPFA,2,15)</f>
        <v>46068</v>
      </c>
      <c r="D16" s="14" t="s">
        <v>14</v>
      </c>
      <c r="E16" s="15" t="s">
        <v>60</v>
      </c>
      <c r="F16" s="16" t="s">
        <v>61</v>
      </c>
      <c r="G16" s="16" t="s">
        <v>5</v>
      </c>
      <c r="H16" s="17"/>
      <c r="I16" s="17"/>
      <c r="J16" s="17"/>
      <c r="K16" s="17">
        <v>1200</v>
      </c>
      <c r="L16" s="18">
        <f>IF(C16="","",SoldCasa0+SUM(H$7:H16)-SUM(J$7:J16))</f>
        <v>1180</v>
      </c>
      <c r="M16" s="18">
        <f>IF(C16="","",SoldBanca0+SUM(I$7:I16)-SUM(K$7:K16))</f>
        <v>11372</v>
      </c>
    </row>
    <row r="17" spans="2:13" x14ac:dyDescent="0.2">
      <c r="B17" s="12">
        <f>IF(C17="","",COUNT(C$7:C17))</f>
        <v>11</v>
      </c>
      <c r="C17" s="13">
        <f>DATE(AnPFA,2,20)</f>
        <v>46073</v>
      </c>
      <c r="D17" s="14" t="s">
        <v>19</v>
      </c>
      <c r="E17" s="15" t="s">
        <v>62</v>
      </c>
      <c r="F17" s="16" t="s">
        <v>63</v>
      </c>
      <c r="G17" s="16" t="s">
        <v>11</v>
      </c>
      <c r="H17" s="17"/>
      <c r="I17" s="17">
        <v>600</v>
      </c>
      <c r="J17" s="17">
        <v>600</v>
      </c>
      <c r="K17" s="17"/>
      <c r="L17" s="18">
        <f>IF(C17="","",SoldCasa0+SUM(H$7:H17)-SUM(J$7:J17))</f>
        <v>580</v>
      </c>
      <c r="M17" s="18">
        <f>IF(C17="","",SoldBanca0+SUM(I$7:I17)-SUM(K$7:K17))</f>
        <v>11972</v>
      </c>
    </row>
    <row r="18" spans="2:13" x14ac:dyDescent="0.2">
      <c r="B18" s="12">
        <f>IF(C18="","",COUNT(C$7:C18))</f>
        <v>12</v>
      </c>
      <c r="C18" s="13">
        <f>DATE(AnPFA,3,6)</f>
        <v>46087</v>
      </c>
      <c r="D18" s="14" t="s">
        <v>16</v>
      </c>
      <c r="E18" s="15" t="s">
        <v>64</v>
      </c>
      <c r="F18" s="16" t="s">
        <v>65</v>
      </c>
      <c r="G18" s="16" t="s">
        <v>3</v>
      </c>
      <c r="H18" s="17"/>
      <c r="I18" s="17">
        <v>6500</v>
      </c>
      <c r="J18" s="17"/>
      <c r="K18" s="17"/>
      <c r="L18" s="18">
        <f>IF(C18="","",SoldCasa0+SUM(H$7:H18)-SUM(J$7:J18))</f>
        <v>580</v>
      </c>
      <c r="M18" s="18">
        <f>IF(C18="","",SoldBanca0+SUM(I$7:I18)-SUM(K$7:K18))</f>
        <v>18472</v>
      </c>
    </row>
    <row r="19" spans="2:13" x14ac:dyDescent="0.2">
      <c r="B19" s="12">
        <f>IF(C19="","",COUNT(C$7:C19))</f>
        <v>13</v>
      </c>
      <c r="C19" s="13">
        <f>DATE(AnPFA,3,12)</f>
        <v>46093</v>
      </c>
      <c r="D19" s="14" t="s">
        <v>14</v>
      </c>
      <c r="E19" s="15" t="s">
        <v>66</v>
      </c>
      <c r="F19" s="16" t="s">
        <v>67</v>
      </c>
      <c r="G19" s="16" t="s">
        <v>5</v>
      </c>
      <c r="H19" s="17"/>
      <c r="I19" s="17"/>
      <c r="J19" s="17"/>
      <c r="K19" s="17">
        <v>89</v>
      </c>
      <c r="L19" s="18">
        <f>IF(C19="","",SoldCasa0+SUM(H$7:H19)-SUM(J$7:J19))</f>
        <v>580</v>
      </c>
      <c r="M19" s="18">
        <f>IF(C19="","",SoldBanca0+SUM(I$7:I19)-SUM(K$7:K19))</f>
        <v>18383</v>
      </c>
    </row>
    <row r="20" spans="2:13" x14ac:dyDescent="0.2">
      <c r="B20" s="12">
        <f>IF(C20="","",COUNT(C$7:C20))</f>
        <v>14</v>
      </c>
      <c r="C20" s="13">
        <f>DATE(AnPFA,3,15)</f>
        <v>46096</v>
      </c>
      <c r="D20" s="14" t="s">
        <v>14</v>
      </c>
      <c r="E20" s="15" t="s">
        <v>68</v>
      </c>
      <c r="F20" s="16" t="s">
        <v>69</v>
      </c>
      <c r="G20" s="16" t="s">
        <v>5</v>
      </c>
      <c r="H20" s="17"/>
      <c r="I20" s="17"/>
      <c r="J20" s="17"/>
      <c r="K20" s="17">
        <v>1200</v>
      </c>
      <c r="L20" s="18">
        <f>IF(C20="","",SoldCasa0+SUM(H$7:H20)-SUM(J$7:J20))</f>
        <v>580</v>
      </c>
      <c r="M20" s="18">
        <f>IF(C20="","",SoldBanca0+SUM(I$7:I20)-SUM(K$7:K20))</f>
        <v>17183</v>
      </c>
    </row>
    <row r="21" spans="2:13" x14ac:dyDescent="0.2">
      <c r="B21" s="12">
        <f>IF(C21="","",COUNT(C$7:C21))</f>
        <v>15</v>
      </c>
      <c r="C21" s="13">
        <f>DATE(AnPFA,3,25)</f>
        <v>46106</v>
      </c>
      <c r="D21" s="14" t="s">
        <v>14</v>
      </c>
      <c r="E21" s="15" t="s">
        <v>70</v>
      </c>
      <c r="F21" s="16" t="s">
        <v>71</v>
      </c>
      <c r="G21" s="16" t="s">
        <v>5</v>
      </c>
      <c r="H21" s="17"/>
      <c r="I21" s="17"/>
      <c r="J21" s="17"/>
      <c r="K21" s="17">
        <v>450</v>
      </c>
      <c r="L21" s="18">
        <f>IF(C21="","",SoldCasa0+SUM(H$7:H21)-SUM(J$7:J21))</f>
        <v>580</v>
      </c>
      <c r="M21" s="18">
        <f>IF(C21="","",SoldBanca0+SUM(I$7:I21)-SUM(K$7:K21))</f>
        <v>16733</v>
      </c>
    </row>
    <row r="22" spans="2:13" x14ac:dyDescent="0.2">
      <c r="B22" s="12" t="str">
        <f>IF(C22="","",COUNT(C$7:C22))</f>
        <v/>
      </c>
      <c r="C22" s="13"/>
      <c r="D22" s="14"/>
      <c r="E22" s="15"/>
      <c r="F22" s="16"/>
      <c r="G22" s="16"/>
      <c r="H22" s="17"/>
      <c r="I22" s="17"/>
      <c r="J22" s="17"/>
      <c r="K22" s="17"/>
      <c r="L22" s="18" t="str">
        <f>IF(C22="","",SoldCasa0+SUM(H$7:H22)-SUM(J$7:J22))</f>
        <v/>
      </c>
      <c r="M22" s="18" t="str">
        <f>IF(C22="","",SoldBanca0+SUM(I$7:I22)-SUM(K$7:K22))</f>
        <v/>
      </c>
    </row>
    <row r="23" spans="2:13" x14ac:dyDescent="0.2">
      <c r="B23" s="12" t="str">
        <f>IF(C23="","",COUNT(C$7:C23))</f>
        <v/>
      </c>
      <c r="C23" s="13"/>
      <c r="D23" s="14"/>
      <c r="E23" s="15"/>
      <c r="F23" s="16"/>
      <c r="G23" s="16"/>
      <c r="H23" s="17"/>
      <c r="I23" s="17"/>
      <c r="J23" s="17"/>
      <c r="K23" s="17"/>
      <c r="L23" s="18" t="str">
        <f>IF(C23="","",SoldCasa0+SUM(H$7:H23)-SUM(J$7:J23))</f>
        <v/>
      </c>
      <c r="M23" s="18" t="str">
        <f>IF(C23="","",SoldBanca0+SUM(I$7:I23)-SUM(K$7:K23))</f>
        <v/>
      </c>
    </row>
    <row r="24" spans="2:13" x14ac:dyDescent="0.2">
      <c r="B24" s="12" t="str">
        <f>IF(C24="","",COUNT(C$7:C24))</f>
        <v/>
      </c>
      <c r="C24" s="13"/>
      <c r="D24" s="14"/>
      <c r="E24" s="15"/>
      <c r="F24" s="16"/>
      <c r="G24" s="16"/>
      <c r="H24" s="17"/>
      <c r="I24" s="17"/>
      <c r="J24" s="17"/>
      <c r="K24" s="17"/>
      <c r="L24" s="18" t="str">
        <f>IF(C24="","",SoldCasa0+SUM(H$7:H24)-SUM(J$7:J24))</f>
        <v/>
      </c>
      <c r="M24" s="18" t="str">
        <f>IF(C24="","",SoldBanca0+SUM(I$7:I24)-SUM(K$7:K24))</f>
        <v/>
      </c>
    </row>
    <row r="25" spans="2:13" x14ac:dyDescent="0.2">
      <c r="B25" s="12" t="str">
        <f>IF(C25="","",COUNT(C$7:C25))</f>
        <v/>
      </c>
      <c r="C25" s="13"/>
      <c r="D25" s="14"/>
      <c r="E25" s="15"/>
      <c r="F25" s="16"/>
      <c r="G25" s="16"/>
      <c r="H25" s="17"/>
      <c r="I25" s="17"/>
      <c r="J25" s="17"/>
      <c r="K25" s="17"/>
      <c r="L25" s="18" t="str">
        <f>IF(C25="","",SoldCasa0+SUM(H$7:H25)-SUM(J$7:J25))</f>
        <v/>
      </c>
      <c r="M25" s="18" t="str">
        <f>IF(C25="","",SoldBanca0+SUM(I$7:I25)-SUM(K$7:K25))</f>
        <v/>
      </c>
    </row>
    <row r="26" spans="2:13" x14ac:dyDescent="0.2">
      <c r="B26" s="12" t="str">
        <f>IF(C26="","",COUNT(C$7:C26))</f>
        <v/>
      </c>
      <c r="C26" s="13"/>
      <c r="D26" s="14"/>
      <c r="E26" s="15"/>
      <c r="F26" s="16"/>
      <c r="G26" s="16"/>
      <c r="H26" s="17"/>
      <c r="I26" s="17"/>
      <c r="J26" s="17"/>
      <c r="K26" s="17"/>
      <c r="L26" s="18" t="str">
        <f>IF(C26="","",SoldCasa0+SUM(H$7:H26)-SUM(J$7:J26))</f>
        <v/>
      </c>
      <c r="M26" s="18" t="str">
        <f>IF(C26="","",SoldBanca0+SUM(I$7:I26)-SUM(K$7:K26))</f>
        <v/>
      </c>
    </row>
    <row r="27" spans="2:13" x14ac:dyDescent="0.2">
      <c r="B27" s="12" t="str">
        <f>IF(C27="","",COUNT(C$7:C27))</f>
        <v/>
      </c>
      <c r="C27" s="13"/>
      <c r="D27" s="14"/>
      <c r="E27" s="15"/>
      <c r="F27" s="16"/>
      <c r="G27" s="16"/>
      <c r="H27" s="17"/>
      <c r="I27" s="17"/>
      <c r="J27" s="17"/>
      <c r="K27" s="17"/>
      <c r="L27" s="18" t="str">
        <f>IF(C27="","",SoldCasa0+SUM(H$7:H27)-SUM(J$7:J27))</f>
        <v/>
      </c>
      <c r="M27" s="18" t="str">
        <f>IF(C27="","",SoldBanca0+SUM(I$7:I27)-SUM(K$7:K27))</f>
        <v/>
      </c>
    </row>
    <row r="28" spans="2:13" x14ac:dyDescent="0.2">
      <c r="B28" s="12" t="str">
        <f>IF(C28="","",COUNT(C$7:C28))</f>
        <v/>
      </c>
      <c r="C28" s="13"/>
      <c r="D28" s="14"/>
      <c r="E28" s="15"/>
      <c r="F28" s="16"/>
      <c r="G28" s="16"/>
      <c r="H28" s="17"/>
      <c r="I28" s="17"/>
      <c r="J28" s="17"/>
      <c r="K28" s="17"/>
      <c r="L28" s="18" t="str">
        <f>IF(C28="","",SoldCasa0+SUM(H$7:H28)-SUM(J$7:J28))</f>
        <v/>
      </c>
      <c r="M28" s="18" t="str">
        <f>IF(C28="","",SoldBanca0+SUM(I$7:I28)-SUM(K$7:K28))</f>
        <v/>
      </c>
    </row>
    <row r="29" spans="2:13" x14ac:dyDescent="0.2">
      <c r="B29" s="12" t="str">
        <f>IF(C29="","",COUNT(C$7:C29))</f>
        <v/>
      </c>
      <c r="C29" s="13"/>
      <c r="D29" s="14"/>
      <c r="E29" s="15"/>
      <c r="F29" s="16"/>
      <c r="G29" s="16"/>
      <c r="H29" s="17"/>
      <c r="I29" s="17"/>
      <c r="J29" s="17"/>
      <c r="K29" s="17"/>
      <c r="L29" s="18" t="str">
        <f>IF(C29="","",SoldCasa0+SUM(H$7:H29)-SUM(J$7:J29))</f>
        <v/>
      </c>
      <c r="M29" s="18" t="str">
        <f>IF(C29="","",SoldBanca0+SUM(I$7:I29)-SUM(K$7:K29))</f>
        <v/>
      </c>
    </row>
    <row r="30" spans="2:13" x14ac:dyDescent="0.2">
      <c r="B30" s="12" t="str">
        <f>IF(C30="","",COUNT(C$7:C30))</f>
        <v/>
      </c>
      <c r="C30" s="13"/>
      <c r="D30" s="14"/>
      <c r="E30" s="15"/>
      <c r="F30" s="16"/>
      <c r="G30" s="16"/>
      <c r="H30" s="17"/>
      <c r="I30" s="17"/>
      <c r="J30" s="17"/>
      <c r="K30" s="17"/>
      <c r="L30" s="18" t="str">
        <f>IF(C30="","",SoldCasa0+SUM(H$7:H30)-SUM(J$7:J30))</f>
        <v/>
      </c>
      <c r="M30" s="18" t="str">
        <f>IF(C30="","",SoldBanca0+SUM(I$7:I30)-SUM(K$7:K30))</f>
        <v/>
      </c>
    </row>
    <row r="31" spans="2:13" x14ac:dyDescent="0.2">
      <c r="B31" s="12" t="str">
        <f>IF(C31="","",COUNT(C$7:C31))</f>
        <v/>
      </c>
      <c r="C31" s="13"/>
      <c r="D31" s="14"/>
      <c r="E31" s="15"/>
      <c r="F31" s="16"/>
      <c r="G31" s="16"/>
      <c r="H31" s="17"/>
      <c r="I31" s="17"/>
      <c r="J31" s="17"/>
      <c r="K31" s="17"/>
      <c r="L31" s="18" t="str">
        <f>IF(C31="","",SoldCasa0+SUM(H$7:H31)-SUM(J$7:J31))</f>
        <v/>
      </c>
      <c r="M31" s="18" t="str">
        <f>IF(C31="","",SoldBanca0+SUM(I$7:I31)-SUM(K$7:K31))</f>
        <v/>
      </c>
    </row>
    <row r="32" spans="2:13" x14ac:dyDescent="0.2">
      <c r="B32" s="12" t="str">
        <f>IF(C32="","",COUNT(C$7:C32))</f>
        <v/>
      </c>
      <c r="C32" s="13"/>
      <c r="D32" s="14"/>
      <c r="E32" s="15"/>
      <c r="F32" s="16"/>
      <c r="G32" s="16"/>
      <c r="H32" s="17"/>
      <c r="I32" s="17"/>
      <c r="J32" s="17"/>
      <c r="K32" s="17"/>
      <c r="L32" s="18" t="str">
        <f>IF(C32="","",SoldCasa0+SUM(H$7:H32)-SUM(J$7:J32))</f>
        <v/>
      </c>
      <c r="M32" s="18" t="str">
        <f>IF(C32="","",SoldBanca0+SUM(I$7:I32)-SUM(K$7:K32))</f>
        <v/>
      </c>
    </row>
    <row r="33" spans="2:13" x14ac:dyDescent="0.2">
      <c r="B33" s="12" t="str">
        <f>IF(C33="","",COUNT(C$7:C33))</f>
        <v/>
      </c>
      <c r="C33" s="13"/>
      <c r="D33" s="14"/>
      <c r="E33" s="15"/>
      <c r="F33" s="16"/>
      <c r="G33" s="16"/>
      <c r="H33" s="17"/>
      <c r="I33" s="17"/>
      <c r="J33" s="17"/>
      <c r="K33" s="17"/>
      <c r="L33" s="18" t="str">
        <f>IF(C33="","",SoldCasa0+SUM(H$7:H33)-SUM(J$7:J33))</f>
        <v/>
      </c>
      <c r="M33" s="18" t="str">
        <f>IF(C33="","",SoldBanca0+SUM(I$7:I33)-SUM(K$7:K33))</f>
        <v/>
      </c>
    </row>
    <row r="34" spans="2:13" x14ac:dyDescent="0.2">
      <c r="B34" s="12" t="str">
        <f>IF(C34="","",COUNT(C$7:C34))</f>
        <v/>
      </c>
      <c r="C34" s="13"/>
      <c r="D34" s="14"/>
      <c r="E34" s="15"/>
      <c r="F34" s="16"/>
      <c r="G34" s="16"/>
      <c r="H34" s="17"/>
      <c r="I34" s="17"/>
      <c r="J34" s="17"/>
      <c r="K34" s="17"/>
      <c r="L34" s="18" t="str">
        <f>IF(C34="","",SoldCasa0+SUM(H$7:H34)-SUM(J$7:J34))</f>
        <v/>
      </c>
      <c r="M34" s="18" t="str">
        <f>IF(C34="","",SoldBanca0+SUM(I$7:I34)-SUM(K$7:K34))</f>
        <v/>
      </c>
    </row>
    <row r="35" spans="2:13" x14ac:dyDescent="0.2">
      <c r="B35" s="12" t="str">
        <f>IF(C35="","",COUNT(C$7:C35))</f>
        <v/>
      </c>
      <c r="C35" s="13"/>
      <c r="D35" s="14"/>
      <c r="E35" s="15"/>
      <c r="F35" s="16"/>
      <c r="G35" s="16"/>
      <c r="H35" s="17"/>
      <c r="I35" s="17"/>
      <c r="J35" s="17"/>
      <c r="K35" s="17"/>
      <c r="L35" s="18" t="str">
        <f>IF(C35="","",SoldCasa0+SUM(H$7:H35)-SUM(J$7:J35))</f>
        <v/>
      </c>
      <c r="M35" s="18" t="str">
        <f>IF(C35="","",SoldBanca0+SUM(I$7:I35)-SUM(K$7:K35))</f>
        <v/>
      </c>
    </row>
    <row r="36" spans="2:13" x14ac:dyDescent="0.2">
      <c r="B36" s="12" t="str">
        <f>IF(C36="","",COUNT(C$7:C36))</f>
        <v/>
      </c>
      <c r="C36" s="13"/>
      <c r="D36" s="14"/>
      <c r="E36" s="15"/>
      <c r="F36" s="16"/>
      <c r="G36" s="16"/>
      <c r="H36" s="17"/>
      <c r="I36" s="17"/>
      <c r="J36" s="17"/>
      <c r="K36" s="17"/>
      <c r="L36" s="18" t="str">
        <f>IF(C36="","",SoldCasa0+SUM(H$7:H36)-SUM(J$7:J36))</f>
        <v/>
      </c>
      <c r="M36" s="18" t="str">
        <f>IF(C36="","",SoldBanca0+SUM(I$7:I36)-SUM(K$7:K36))</f>
        <v/>
      </c>
    </row>
    <row r="37" spans="2:13" x14ac:dyDescent="0.2">
      <c r="B37" s="12" t="str">
        <f>IF(C37="","",COUNT(C$7:C37))</f>
        <v/>
      </c>
      <c r="C37" s="13"/>
      <c r="D37" s="14"/>
      <c r="E37" s="15"/>
      <c r="F37" s="16"/>
      <c r="G37" s="16"/>
      <c r="H37" s="17"/>
      <c r="I37" s="17"/>
      <c r="J37" s="17"/>
      <c r="K37" s="17"/>
      <c r="L37" s="18" t="str">
        <f>IF(C37="","",SoldCasa0+SUM(H$7:H37)-SUM(J$7:J37))</f>
        <v/>
      </c>
      <c r="M37" s="18" t="str">
        <f>IF(C37="","",SoldBanca0+SUM(I$7:I37)-SUM(K$7:K37))</f>
        <v/>
      </c>
    </row>
    <row r="38" spans="2:13" x14ac:dyDescent="0.2">
      <c r="B38" s="12" t="str">
        <f>IF(C38="","",COUNT(C$7:C38))</f>
        <v/>
      </c>
      <c r="C38" s="13"/>
      <c r="D38" s="14"/>
      <c r="E38" s="15"/>
      <c r="F38" s="16"/>
      <c r="G38" s="16"/>
      <c r="H38" s="17"/>
      <c r="I38" s="17"/>
      <c r="J38" s="17"/>
      <c r="K38" s="17"/>
      <c r="L38" s="18" t="str">
        <f>IF(C38="","",SoldCasa0+SUM(H$7:H38)-SUM(J$7:J38))</f>
        <v/>
      </c>
      <c r="M38" s="18" t="str">
        <f>IF(C38="","",SoldBanca0+SUM(I$7:I38)-SUM(K$7:K38))</f>
        <v/>
      </c>
    </row>
    <row r="39" spans="2:13" x14ac:dyDescent="0.2">
      <c r="B39" s="12" t="str">
        <f>IF(C39="","",COUNT(C$7:C39))</f>
        <v/>
      </c>
      <c r="C39" s="13"/>
      <c r="D39" s="14"/>
      <c r="E39" s="15"/>
      <c r="F39" s="16"/>
      <c r="G39" s="16"/>
      <c r="H39" s="17"/>
      <c r="I39" s="17"/>
      <c r="J39" s="17"/>
      <c r="K39" s="17"/>
      <c r="L39" s="18" t="str">
        <f>IF(C39="","",SoldCasa0+SUM(H$7:H39)-SUM(J$7:J39))</f>
        <v/>
      </c>
      <c r="M39" s="18" t="str">
        <f>IF(C39="","",SoldBanca0+SUM(I$7:I39)-SUM(K$7:K39))</f>
        <v/>
      </c>
    </row>
    <row r="40" spans="2:13" x14ac:dyDescent="0.2">
      <c r="B40" s="12" t="str">
        <f>IF(C40="","",COUNT(C$7:C40))</f>
        <v/>
      </c>
      <c r="C40" s="13"/>
      <c r="D40" s="14"/>
      <c r="E40" s="15"/>
      <c r="F40" s="16"/>
      <c r="G40" s="16"/>
      <c r="H40" s="17"/>
      <c r="I40" s="17"/>
      <c r="J40" s="17"/>
      <c r="K40" s="17"/>
      <c r="L40" s="18" t="str">
        <f>IF(C40="","",SoldCasa0+SUM(H$7:H40)-SUM(J$7:J40))</f>
        <v/>
      </c>
      <c r="M40" s="18" t="str">
        <f>IF(C40="","",SoldBanca0+SUM(I$7:I40)-SUM(K$7:K40))</f>
        <v/>
      </c>
    </row>
    <row r="41" spans="2:13" x14ac:dyDescent="0.2">
      <c r="B41" s="12" t="str">
        <f>IF(C41="","",COUNT(C$7:C41))</f>
        <v/>
      </c>
      <c r="C41" s="13"/>
      <c r="D41" s="14"/>
      <c r="E41" s="15"/>
      <c r="F41" s="16"/>
      <c r="G41" s="16"/>
      <c r="H41" s="17"/>
      <c r="I41" s="17"/>
      <c r="J41" s="17"/>
      <c r="K41" s="17"/>
      <c r="L41" s="18" t="str">
        <f>IF(C41="","",SoldCasa0+SUM(H$7:H41)-SUM(J$7:J41))</f>
        <v/>
      </c>
      <c r="M41" s="18" t="str">
        <f>IF(C41="","",SoldBanca0+SUM(I$7:I41)-SUM(K$7:K41))</f>
        <v/>
      </c>
    </row>
    <row r="42" spans="2:13" x14ac:dyDescent="0.2">
      <c r="B42" s="12" t="str">
        <f>IF(C42="","",COUNT(C$7:C42))</f>
        <v/>
      </c>
      <c r="C42" s="13"/>
      <c r="D42" s="14"/>
      <c r="E42" s="15"/>
      <c r="F42" s="16"/>
      <c r="G42" s="16"/>
      <c r="H42" s="17"/>
      <c r="I42" s="17"/>
      <c r="J42" s="17"/>
      <c r="K42" s="17"/>
      <c r="L42" s="18" t="str">
        <f>IF(C42="","",SoldCasa0+SUM(H$7:H42)-SUM(J$7:J42))</f>
        <v/>
      </c>
      <c r="M42" s="18" t="str">
        <f>IF(C42="","",SoldBanca0+SUM(I$7:I42)-SUM(K$7:K42))</f>
        <v/>
      </c>
    </row>
    <row r="43" spans="2:13" x14ac:dyDescent="0.2">
      <c r="B43" s="12" t="str">
        <f>IF(C43="","",COUNT(C$7:C43))</f>
        <v/>
      </c>
      <c r="C43" s="13"/>
      <c r="D43" s="14"/>
      <c r="E43" s="15"/>
      <c r="F43" s="16"/>
      <c r="G43" s="16"/>
      <c r="H43" s="17"/>
      <c r="I43" s="17"/>
      <c r="J43" s="17"/>
      <c r="K43" s="17"/>
      <c r="L43" s="18" t="str">
        <f>IF(C43="","",SoldCasa0+SUM(H$7:H43)-SUM(J$7:J43))</f>
        <v/>
      </c>
      <c r="M43" s="18" t="str">
        <f>IF(C43="","",SoldBanca0+SUM(I$7:I43)-SUM(K$7:K43))</f>
        <v/>
      </c>
    </row>
    <row r="44" spans="2:13" x14ac:dyDescent="0.2">
      <c r="B44" s="12" t="str">
        <f>IF(C44="","",COUNT(C$7:C44))</f>
        <v/>
      </c>
      <c r="C44" s="13"/>
      <c r="D44" s="14"/>
      <c r="E44" s="15"/>
      <c r="F44" s="16"/>
      <c r="G44" s="16"/>
      <c r="H44" s="17"/>
      <c r="I44" s="17"/>
      <c r="J44" s="17"/>
      <c r="K44" s="17"/>
      <c r="L44" s="18" t="str">
        <f>IF(C44="","",SoldCasa0+SUM(H$7:H44)-SUM(J$7:J44))</f>
        <v/>
      </c>
      <c r="M44" s="18" t="str">
        <f>IF(C44="","",SoldBanca0+SUM(I$7:I44)-SUM(K$7:K44))</f>
        <v/>
      </c>
    </row>
    <row r="45" spans="2:13" x14ac:dyDescent="0.2">
      <c r="B45" s="12" t="str">
        <f>IF(C45="","",COUNT(C$7:C45))</f>
        <v/>
      </c>
      <c r="C45" s="13"/>
      <c r="D45" s="14"/>
      <c r="E45" s="15"/>
      <c r="F45" s="16"/>
      <c r="G45" s="16"/>
      <c r="H45" s="17"/>
      <c r="I45" s="17"/>
      <c r="J45" s="17"/>
      <c r="K45" s="17"/>
      <c r="L45" s="18" t="str">
        <f>IF(C45="","",SoldCasa0+SUM(H$7:H45)-SUM(J$7:J45))</f>
        <v/>
      </c>
      <c r="M45" s="18" t="str">
        <f>IF(C45="","",SoldBanca0+SUM(I$7:I45)-SUM(K$7:K45))</f>
        <v/>
      </c>
    </row>
    <row r="46" spans="2:13" x14ac:dyDescent="0.2">
      <c r="B46" s="12" t="str">
        <f>IF(C46="","",COUNT(C$7:C46))</f>
        <v/>
      </c>
      <c r="C46" s="13"/>
      <c r="D46" s="14"/>
      <c r="E46" s="15"/>
      <c r="F46" s="16"/>
      <c r="G46" s="16"/>
      <c r="H46" s="17"/>
      <c r="I46" s="17"/>
      <c r="J46" s="17"/>
      <c r="K46" s="17"/>
      <c r="L46" s="18" t="str">
        <f>IF(C46="","",SoldCasa0+SUM(H$7:H46)-SUM(J$7:J46))</f>
        <v/>
      </c>
      <c r="M46" s="18" t="str">
        <f>IF(C46="","",SoldBanca0+SUM(I$7:I46)-SUM(K$7:K46))</f>
        <v/>
      </c>
    </row>
    <row r="47" spans="2:13" x14ac:dyDescent="0.2">
      <c r="B47" s="12" t="str">
        <f>IF(C47="","",COUNT(C$7:C47))</f>
        <v/>
      </c>
      <c r="C47" s="13"/>
      <c r="D47" s="14"/>
      <c r="E47" s="15"/>
      <c r="F47" s="16"/>
      <c r="G47" s="16"/>
      <c r="H47" s="17"/>
      <c r="I47" s="17"/>
      <c r="J47" s="17"/>
      <c r="K47" s="17"/>
      <c r="L47" s="18" t="str">
        <f>IF(C47="","",SoldCasa0+SUM(H$7:H47)-SUM(J$7:J47))</f>
        <v/>
      </c>
      <c r="M47" s="18" t="str">
        <f>IF(C47="","",SoldBanca0+SUM(I$7:I47)-SUM(K$7:K47))</f>
        <v/>
      </c>
    </row>
    <row r="48" spans="2:13" x14ac:dyDescent="0.2">
      <c r="B48" s="12" t="str">
        <f>IF(C48="","",COUNT(C$7:C48))</f>
        <v/>
      </c>
      <c r="C48" s="13"/>
      <c r="D48" s="14"/>
      <c r="E48" s="15"/>
      <c r="F48" s="16"/>
      <c r="G48" s="16"/>
      <c r="H48" s="17"/>
      <c r="I48" s="17"/>
      <c r="J48" s="17"/>
      <c r="K48" s="17"/>
      <c r="L48" s="18" t="str">
        <f>IF(C48="","",SoldCasa0+SUM(H$7:H48)-SUM(J$7:J48))</f>
        <v/>
      </c>
      <c r="M48" s="18" t="str">
        <f>IF(C48="","",SoldBanca0+SUM(I$7:I48)-SUM(K$7:K48))</f>
        <v/>
      </c>
    </row>
    <row r="49" spans="2:13" x14ac:dyDescent="0.2">
      <c r="B49" s="12" t="str">
        <f>IF(C49="","",COUNT(C$7:C49))</f>
        <v/>
      </c>
      <c r="C49" s="13"/>
      <c r="D49" s="14"/>
      <c r="E49" s="15"/>
      <c r="F49" s="16"/>
      <c r="G49" s="16"/>
      <c r="H49" s="17"/>
      <c r="I49" s="17"/>
      <c r="J49" s="17"/>
      <c r="K49" s="17"/>
      <c r="L49" s="18" t="str">
        <f>IF(C49="","",SoldCasa0+SUM(H$7:H49)-SUM(J$7:J49))</f>
        <v/>
      </c>
      <c r="M49" s="18" t="str">
        <f>IF(C49="","",SoldBanca0+SUM(I$7:I49)-SUM(K$7:K49))</f>
        <v/>
      </c>
    </row>
    <row r="50" spans="2:13" x14ac:dyDescent="0.2">
      <c r="B50" s="12" t="str">
        <f>IF(C50="","",COUNT(C$7:C50))</f>
        <v/>
      </c>
      <c r="C50" s="13"/>
      <c r="D50" s="14"/>
      <c r="E50" s="15"/>
      <c r="F50" s="16"/>
      <c r="G50" s="16"/>
      <c r="H50" s="17"/>
      <c r="I50" s="17"/>
      <c r="J50" s="17"/>
      <c r="K50" s="17"/>
      <c r="L50" s="18" t="str">
        <f>IF(C50="","",SoldCasa0+SUM(H$7:H50)-SUM(J$7:J50))</f>
        <v/>
      </c>
      <c r="M50" s="18" t="str">
        <f>IF(C50="","",SoldBanca0+SUM(I$7:I50)-SUM(K$7:K50))</f>
        <v/>
      </c>
    </row>
    <row r="51" spans="2:13" x14ac:dyDescent="0.2">
      <c r="B51" s="12" t="str">
        <f>IF(C51="","",COUNT(C$7:C51))</f>
        <v/>
      </c>
      <c r="C51" s="13"/>
      <c r="D51" s="14"/>
      <c r="E51" s="15"/>
      <c r="F51" s="16"/>
      <c r="G51" s="16"/>
      <c r="H51" s="17"/>
      <c r="I51" s="17"/>
      <c r="J51" s="17"/>
      <c r="K51" s="17"/>
      <c r="L51" s="18" t="str">
        <f>IF(C51="","",SoldCasa0+SUM(H$7:H51)-SUM(J$7:J51))</f>
        <v/>
      </c>
      <c r="M51" s="18" t="str">
        <f>IF(C51="","",SoldBanca0+SUM(I$7:I51)-SUM(K$7:K51))</f>
        <v/>
      </c>
    </row>
    <row r="52" spans="2:13" x14ac:dyDescent="0.2">
      <c r="B52" s="12" t="str">
        <f>IF(C52="","",COUNT(C$7:C52))</f>
        <v/>
      </c>
      <c r="C52" s="13"/>
      <c r="D52" s="14"/>
      <c r="E52" s="15"/>
      <c r="F52" s="16"/>
      <c r="G52" s="16"/>
      <c r="H52" s="17"/>
      <c r="I52" s="17"/>
      <c r="J52" s="17"/>
      <c r="K52" s="17"/>
      <c r="L52" s="18" t="str">
        <f>IF(C52="","",SoldCasa0+SUM(H$7:H52)-SUM(J$7:J52))</f>
        <v/>
      </c>
      <c r="M52" s="18" t="str">
        <f>IF(C52="","",SoldBanca0+SUM(I$7:I52)-SUM(K$7:K52))</f>
        <v/>
      </c>
    </row>
    <row r="53" spans="2:13" x14ac:dyDescent="0.2">
      <c r="B53" s="12" t="str">
        <f>IF(C53="","",COUNT(C$7:C53))</f>
        <v/>
      </c>
      <c r="C53" s="13"/>
      <c r="D53" s="14"/>
      <c r="E53" s="15"/>
      <c r="F53" s="16"/>
      <c r="G53" s="16"/>
      <c r="H53" s="17"/>
      <c r="I53" s="17"/>
      <c r="J53" s="17"/>
      <c r="K53" s="17"/>
      <c r="L53" s="18" t="str">
        <f>IF(C53="","",SoldCasa0+SUM(H$7:H53)-SUM(J$7:J53))</f>
        <v/>
      </c>
      <c r="M53" s="18" t="str">
        <f>IF(C53="","",SoldBanca0+SUM(I$7:I53)-SUM(K$7:K53))</f>
        <v/>
      </c>
    </row>
    <row r="54" spans="2:13" x14ac:dyDescent="0.2">
      <c r="B54" s="12" t="str">
        <f>IF(C54="","",COUNT(C$7:C54))</f>
        <v/>
      </c>
      <c r="C54" s="13"/>
      <c r="D54" s="14"/>
      <c r="E54" s="15"/>
      <c r="F54" s="16"/>
      <c r="G54" s="16"/>
      <c r="H54" s="17"/>
      <c r="I54" s="17"/>
      <c r="J54" s="17"/>
      <c r="K54" s="17"/>
      <c r="L54" s="18" t="str">
        <f>IF(C54="","",SoldCasa0+SUM(H$7:H54)-SUM(J$7:J54))</f>
        <v/>
      </c>
      <c r="M54" s="18" t="str">
        <f>IF(C54="","",SoldBanca0+SUM(I$7:I54)-SUM(K$7:K54))</f>
        <v/>
      </c>
    </row>
    <row r="55" spans="2:13" x14ac:dyDescent="0.2">
      <c r="B55" s="12" t="str">
        <f>IF(C55="","",COUNT(C$7:C55))</f>
        <v/>
      </c>
      <c r="C55" s="13"/>
      <c r="D55" s="14"/>
      <c r="E55" s="15"/>
      <c r="F55" s="16"/>
      <c r="G55" s="16"/>
      <c r="H55" s="17"/>
      <c r="I55" s="17"/>
      <c r="J55" s="17"/>
      <c r="K55" s="17"/>
      <c r="L55" s="18" t="str">
        <f>IF(C55="","",SoldCasa0+SUM(H$7:H55)-SUM(J$7:J55))</f>
        <v/>
      </c>
      <c r="M55" s="18" t="str">
        <f>IF(C55="","",SoldBanca0+SUM(I$7:I55)-SUM(K$7:K55))</f>
        <v/>
      </c>
    </row>
    <row r="56" spans="2:13" x14ac:dyDescent="0.2">
      <c r="B56" s="12" t="str">
        <f>IF(C56="","",COUNT(C$7:C56))</f>
        <v/>
      </c>
      <c r="C56" s="13"/>
      <c r="D56" s="14"/>
      <c r="E56" s="15"/>
      <c r="F56" s="16"/>
      <c r="G56" s="16"/>
      <c r="H56" s="17"/>
      <c r="I56" s="17"/>
      <c r="J56" s="17"/>
      <c r="K56" s="17"/>
      <c r="L56" s="18" t="str">
        <f>IF(C56="","",SoldCasa0+SUM(H$7:H56)-SUM(J$7:J56))</f>
        <v/>
      </c>
      <c r="M56" s="18" t="str">
        <f>IF(C56="","",SoldBanca0+SUM(I$7:I56)-SUM(K$7:K56))</f>
        <v/>
      </c>
    </row>
    <row r="57" spans="2:13" x14ac:dyDescent="0.2">
      <c r="B57" s="12" t="str">
        <f>IF(C57="","",COUNT(C$7:C57))</f>
        <v/>
      </c>
      <c r="C57" s="13"/>
      <c r="D57" s="14"/>
      <c r="E57" s="15"/>
      <c r="F57" s="16"/>
      <c r="G57" s="16"/>
      <c r="H57" s="17"/>
      <c r="I57" s="17"/>
      <c r="J57" s="17"/>
      <c r="K57" s="17"/>
      <c r="L57" s="18" t="str">
        <f>IF(C57="","",SoldCasa0+SUM(H$7:H57)-SUM(J$7:J57))</f>
        <v/>
      </c>
      <c r="M57" s="18" t="str">
        <f>IF(C57="","",SoldBanca0+SUM(I$7:I57)-SUM(K$7:K57))</f>
        <v/>
      </c>
    </row>
    <row r="58" spans="2:13" x14ac:dyDescent="0.2">
      <c r="B58" s="12" t="str">
        <f>IF(C58="","",COUNT(C$7:C58))</f>
        <v/>
      </c>
      <c r="C58" s="13"/>
      <c r="D58" s="14"/>
      <c r="E58" s="15"/>
      <c r="F58" s="16"/>
      <c r="G58" s="16"/>
      <c r="H58" s="17"/>
      <c r="I58" s="17"/>
      <c r="J58" s="17"/>
      <c r="K58" s="17"/>
      <c r="L58" s="18" t="str">
        <f>IF(C58="","",SoldCasa0+SUM(H$7:H58)-SUM(J$7:J58))</f>
        <v/>
      </c>
      <c r="M58" s="18" t="str">
        <f>IF(C58="","",SoldBanca0+SUM(I$7:I58)-SUM(K$7:K58))</f>
        <v/>
      </c>
    </row>
    <row r="59" spans="2:13" x14ac:dyDescent="0.2">
      <c r="B59" s="12" t="str">
        <f>IF(C59="","",COUNT(C$7:C59))</f>
        <v/>
      </c>
      <c r="C59" s="13"/>
      <c r="D59" s="14"/>
      <c r="E59" s="15"/>
      <c r="F59" s="16"/>
      <c r="G59" s="16"/>
      <c r="H59" s="17"/>
      <c r="I59" s="17"/>
      <c r="J59" s="17"/>
      <c r="K59" s="17"/>
      <c r="L59" s="18" t="str">
        <f>IF(C59="","",SoldCasa0+SUM(H$7:H59)-SUM(J$7:J59))</f>
        <v/>
      </c>
      <c r="M59" s="18" t="str">
        <f>IF(C59="","",SoldBanca0+SUM(I$7:I59)-SUM(K$7:K59))</f>
        <v/>
      </c>
    </row>
    <row r="60" spans="2:13" x14ac:dyDescent="0.2">
      <c r="B60" s="12" t="str">
        <f>IF(C60="","",COUNT(C$7:C60))</f>
        <v/>
      </c>
      <c r="C60" s="13"/>
      <c r="D60" s="14"/>
      <c r="E60" s="15"/>
      <c r="F60" s="16"/>
      <c r="G60" s="16"/>
      <c r="H60" s="17"/>
      <c r="I60" s="17"/>
      <c r="J60" s="17"/>
      <c r="K60" s="17"/>
      <c r="L60" s="18" t="str">
        <f>IF(C60="","",SoldCasa0+SUM(H$7:H60)-SUM(J$7:J60))</f>
        <v/>
      </c>
      <c r="M60" s="18" t="str">
        <f>IF(C60="","",SoldBanca0+SUM(I$7:I60)-SUM(K$7:K60))</f>
        <v/>
      </c>
    </row>
    <row r="61" spans="2:13" x14ac:dyDescent="0.2">
      <c r="B61" s="12" t="str">
        <f>IF(C61="","",COUNT(C$7:C61))</f>
        <v/>
      </c>
      <c r="C61" s="13"/>
      <c r="D61" s="14"/>
      <c r="E61" s="15"/>
      <c r="F61" s="16"/>
      <c r="G61" s="16"/>
      <c r="H61" s="17"/>
      <c r="I61" s="17"/>
      <c r="J61" s="17"/>
      <c r="K61" s="17"/>
      <c r="L61" s="18" t="str">
        <f>IF(C61="","",SoldCasa0+SUM(H$7:H61)-SUM(J$7:J61))</f>
        <v/>
      </c>
      <c r="M61" s="18" t="str">
        <f>IF(C61="","",SoldBanca0+SUM(I$7:I61)-SUM(K$7:K61))</f>
        <v/>
      </c>
    </row>
    <row r="62" spans="2:13" x14ac:dyDescent="0.2">
      <c r="B62" s="12" t="str">
        <f>IF(C62="","",COUNT(C$7:C62))</f>
        <v/>
      </c>
      <c r="C62" s="13"/>
      <c r="D62" s="14"/>
      <c r="E62" s="15"/>
      <c r="F62" s="16"/>
      <c r="G62" s="16"/>
      <c r="H62" s="17"/>
      <c r="I62" s="17"/>
      <c r="J62" s="17"/>
      <c r="K62" s="17"/>
      <c r="L62" s="18" t="str">
        <f>IF(C62="","",SoldCasa0+SUM(H$7:H62)-SUM(J$7:J62))</f>
        <v/>
      </c>
      <c r="M62" s="18" t="str">
        <f>IF(C62="","",SoldBanca0+SUM(I$7:I62)-SUM(K$7:K62))</f>
        <v/>
      </c>
    </row>
    <row r="63" spans="2:13" x14ac:dyDescent="0.2">
      <c r="B63" s="12" t="str">
        <f>IF(C63="","",COUNT(C$7:C63))</f>
        <v/>
      </c>
      <c r="C63" s="13"/>
      <c r="D63" s="14"/>
      <c r="E63" s="15"/>
      <c r="F63" s="16"/>
      <c r="G63" s="16"/>
      <c r="H63" s="17"/>
      <c r="I63" s="17"/>
      <c r="J63" s="17"/>
      <c r="K63" s="17"/>
      <c r="L63" s="18" t="str">
        <f>IF(C63="","",SoldCasa0+SUM(H$7:H63)-SUM(J$7:J63))</f>
        <v/>
      </c>
      <c r="M63" s="18" t="str">
        <f>IF(C63="","",SoldBanca0+SUM(I$7:I63)-SUM(K$7:K63))</f>
        <v/>
      </c>
    </row>
    <row r="64" spans="2:13" x14ac:dyDescent="0.2">
      <c r="B64" s="12" t="str">
        <f>IF(C64="","",COUNT(C$7:C64))</f>
        <v/>
      </c>
      <c r="C64" s="13"/>
      <c r="D64" s="14"/>
      <c r="E64" s="15"/>
      <c r="F64" s="16"/>
      <c r="G64" s="16"/>
      <c r="H64" s="17"/>
      <c r="I64" s="17"/>
      <c r="J64" s="17"/>
      <c r="K64" s="17"/>
      <c r="L64" s="18" t="str">
        <f>IF(C64="","",SoldCasa0+SUM(H$7:H64)-SUM(J$7:J64))</f>
        <v/>
      </c>
      <c r="M64" s="18" t="str">
        <f>IF(C64="","",SoldBanca0+SUM(I$7:I64)-SUM(K$7:K64))</f>
        <v/>
      </c>
    </row>
    <row r="65" spans="2:13" x14ac:dyDescent="0.2">
      <c r="B65" s="12" t="str">
        <f>IF(C65="","",COUNT(C$7:C65))</f>
        <v/>
      </c>
      <c r="C65" s="13"/>
      <c r="D65" s="14"/>
      <c r="E65" s="15"/>
      <c r="F65" s="16"/>
      <c r="G65" s="16"/>
      <c r="H65" s="17"/>
      <c r="I65" s="17"/>
      <c r="J65" s="17"/>
      <c r="K65" s="17"/>
      <c r="L65" s="18" t="str">
        <f>IF(C65="","",SoldCasa0+SUM(H$7:H65)-SUM(J$7:J65))</f>
        <v/>
      </c>
      <c r="M65" s="18" t="str">
        <f>IF(C65="","",SoldBanca0+SUM(I$7:I65)-SUM(K$7:K65))</f>
        <v/>
      </c>
    </row>
    <row r="66" spans="2:13" x14ac:dyDescent="0.2">
      <c r="B66" s="12" t="str">
        <f>IF(C66="","",COUNT(C$7:C66))</f>
        <v/>
      </c>
      <c r="C66" s="13"/>
      <c r="D66" s="14"/>
      <c r="E66" s="15"/>
      <c r="F66" s="16"/>
      <c r="G66" s="16"/>
      <c r="H66" s="17"/>
      <c r="I66" s="17"/>
      <c r="J66" s="17"/>
      <c r="K66" s="17"/>
      <c r="L66" s="18" t="str">
        <f>IF(C66="","",SoldCasa0+SUM(H$7:H66)-SUM(J$7:J66))</f>
        <v/>
      </c>
      <c r="M66" s="18" t="str">
        <f>IF(C66="","",SoldBanca0+SUM(I$7:I66)-SUM(K$7:K66))</f>
        <v/>
      </c>
    </row>
    <row r="67" spans="2:13" x14ac:dyDescent="0.2">
      <c r="B67" s="12" t="str">
        <f>IF(C67="","",COUNT(C$7:C67))</f>
        <v/>
      </c>
      <c r="C67" s="13"/>
      <c r="D67" s="14"/>
      <c r="E67" s="15"/>
      <c r="F67" s="16"/>
      <c r="G67" s="16"/>
      <c r="H67" s="17"/>
      <c r="I67" s="17"/>
      <c r="J67" s="17"/>
      <c r="K67" s="17"/>
      <c r="L67" s="18" t="str">
        <f>IF(C67="","",SoldCasa0+SUM(H$7:H67)-SUM(J$7:J67))</f>
        <v/>
      </c>
      <c r="M67" s="18" t="str">
        <f>IF(C67="","",SoldBanca0+SUM(I$7:I67)-SUM(K$7:K67))</f>
        <v/>
      </c>
    </row>
    <row r="68" spans="2:13" x14ac:dyDescent="0.2">
      <c r="B68" s="12" t="str">
        <f>IF(C68="","",COUNT(C$7:C68))</f>
        <v/>
      </c>
      <c r="C68" s="13"/>
      <c r="D68" s="14"/>
      <c r="E68" s="15"/>
      <c r="F68" s="16"/>
      <c r="G68" s="16"/>
      <c r="H68" s="17"/>
      <c r="I68" s="17"/>
      <c r="J68" s="17"/>
      <c r="K68" s="17"/>
      <c r="L68" s="18" t="str">
        <f>IF(C68="","",SoldCasa0+SUM(H$7:H68)-SUM(J$7:J68))</f>
        <v/>
      </c>
      <c r="M68" s="18" t="str">
        <f>IF(C68="","",SoldBanca0+SUM(I$7:I68)-SUM(K$7:K68))</f>
        <v/>
      </c>
    </row>
    <row r="69" spans="2:13" x14ac:dyDescent="0.2">
      <c r="B69" s="12" t="str">
        <f>IF(C69="","",COUNT(C$7:C69))</f>
        <v/>
      </c>
      <c r="C69" s="13"/>
      <c r="D69" s="14"/>
      <c r="E69" s="15"/>
      <c r="F69" s="16"/>
      <c r="G69" s="16"/>
      <c r="H69" s="17"/>
      <c r="I69" s="17"/>
      <c r="J69" s="17"/>
      <c r="K69" s="17"/>
      <c r="L69" s="18" t="str">
        <f>IF(C69="","",SoldCasa0+SUM(H$7:H69)-SUM(J$7:J69))</f>
        <v/>
      </c>
      <c r="M69" s="18" t="str">
        <f>IF(C69="","",SoldBanca0+SUM(I$7:I69)-SUM(K$7:K69))</f>
        <v/>
      </c>
    </row>
    <row r="70" spans="2:13" x14ac:dyDescent="0.2">
      <c r="B70" s="12" t="str">
        <f>IF(C70="","",COUNT(C$7:C70))</f>
        <v/>
      </c>
      <c r="C70" s="13"/>
      <c r="D70" s="14"/>
      <c r="E70" s="15"/>
      <c r="F70" s="16"/>
      <c r="G70" s="16"/>
      <c r="H70" s="17"/>
      <c r="I70" s="17"/>
      <c r="J70" s="17"/>
      <c r="K70" s="17"/>
      <c r="L70" s="18" t="str">
        <f>IF(C70="","",SoldCasa0+SUM(H$7:H70)-SUM(J$7:J70))</f>
        <v/>
      </c>
      <c r="M70" s="18" t="str">
        <f>IF(C70="","",SoldBanca0+SUM(I$7:I70)-SUM(K$7:K70))</f>
        <v/>
      </c>
    </row>
    <row r="71" spans="2:13" x14ac:dyDescent="0.2">
      <c r="B71" s="12" t="str">
        <f>IF(C71="","",COUNT(C$7:C71))</f>
        <v/>
      </c>
      <c r="C71" s="13"/>
      <c r="D71" s="14"/>
      <c r="E71" s="15"/>
      <c r="F71" s="16"/>
      <c r="G71" s="16"/>
      <c r="H71" s="17"/>
      <c r="I71" s="17"/>
      <c r="J71" s="17"/>
      <c r="K71" s="17"/>
      <c r="L71" s="18" t="str">
        <f>IF(C71="","",SoldCasa0+SUM(H$7:H71)-SUM(J$7:J71))</f>
        <v/>
      </c>
      <c r="M71" s="18" t="str">
        <f>IF(C71="","",SoldBanca0+SUM(I$7:I71)-SUM(K$7:K71))</f>
        <v/>
      </c>
    </row>
    <row r="72" spans="2:13" x14ac:dyDescent="0.2">
      <c r="B72" s="12" t="str">
        <f>IF(C72="","",COUNT(C$7:C72))</f>
        <v/>
      </c>
      <c r="C72" s="13"/>
      <c r="D72" s="14"/>
      <c r="E72" s="15"/>
      <c r="F72" s="16"/>
      <c r="G72" s="16"/>
      <c r="H72" s="17"/>
      <c r="I72" s="17"/>
      <c r="J72" s="17"/>
      <c r="K72" s="17"/>
      <c r="L72" s="18" t="str">
        <f>IF(C72="","",SoldCasa0+SUM(H$7:H72)-SUM(J$7:J72))</f>
        <v/>
      </c>
      <c r="M72" s="18" t="str">
        <f>IF(C72="","",SoldBanca0+SUM(I$7:I72)-SUM(K$7:K72))</f>
        <v/>
      </c>
    </row>
    <row r="73" spans="2:13" x14ac:dyDescent="0.2">
      <c r="B73" s="12" t="str">
        <f>IF(C73="","",COUNT(C$7:C73))</f>
        <v/>
      </c>
      <c r="C73" s="13"/>
      <c r="D73" s="14"/>
      <c r="E73" s="15"/>
      <c r="F73" s="16"/>
      <c r="G73" s="16"/>
      <c r="H73" s="17"/>
      <c r="I73" s="17"/>
      <c r="J73" s="17"/>
      <c r="K73" s="17"/>
      <c r="L73" s="18" t="str">
        <f>IF(C73="","",SoldCasa0+SUM(H$7:H73)-SUM(J$7:J73))</f>
        <v/>
      </c>
      <c r="M73" s="18" t="str">
        <f>IF(C73="","",SoldBanca0+SUM(I$7:I73)-SUM(K$7:K73))</f>
        <v/>
      </c>
    </row>
    <row r="74" spans="2:13" x14ac:dyDescent="0.2">
      <c r="B74" s="12" t="str">
        <f>IF(C74="","",COUNT(C$7:C74))</f>
        <v/>
      </c>
      <c r="C74" s="13"/>
      <c r="D74" s="14"/>
      <c r="E74" s="15"/>
      <c r="F74" s="16"/>
      <c r="G74" s="16"/>
      <c r="H74" s="17"/>
      <c r="I74" s="17"/>
      <c r="J74" s="17"/>
      <c r="K74" s="17"/>
      <c r="L74" s="18" t="str">
        <f>IF(C74="","",SoldCasa0+SUM(H$7:H74)-SUM(J$7:J74))</f>
        <v/>
      </c>
      <c r="M74" s="18" t="str">
        <f>IF(C74="","",SoldBanca0+SUM(I$7:I74)-SUM(K$7:K74))</f>
        <v/>
      </c>
    </row>
    <row r="75" spans="2:13" x14ac:dyDescent="0.2">
      <c r="B75" s="12" t="str">
        <f>IF(C75="","",COUNT(C$7:C75))</f>
        <v/>
      </c>
      <c r="C75" s="13"/>
      <c r="D75" s="14"/>
      <c r="E75" s="15"/>
      <c r="F75" s="16"/>
      <c r="G75" s="16"/>
      <c r="H75" s="17"/>
      <c r="I75" s="17"/>
      <c r="J75" s="17"/>
      <c r="K75" s="17"/>
      <c r="L75" s="18" t="str">
        <f>IF(C75="","",SoldCasa0+SUM(H$7:H75)-SUM(J$7:J75))</f>
        <v/>
      </c>
      <c r="M75" s="18" t="str">
        <f>IF(C75="","",SoldBanca0+SUM(I$7:I75)-SUM(K$7:K75))</f>
        <v/>
      </c>
    </row>
    <row r="76" spans="2:13" x14ac:dyDescent="0.2">
      <c r="B76" s="12" t="str">
        <f>IF(C76="","",COUNT(C$7:C76))</f>
        <v/>
      </c>
      <c r="C76" s="13"/>
      <c r="D76" s="14"/>
      <c r="E76" s="15"/>
      <c r="F76" s="16"/>
      <c r="G76" s="16"/>
      <c r="H76" s="17"/>
      <c r="I76" s="17"/>
      <c r="J76" s="17"/>
      <c r="K76" s="17"/>
      <c r="L76" s="18" t="str">
        <f>IF(C76="","",SoldCasa0+SUM(H$7:H76)-SUM(J$7:J76))</f>
        <v/>
      </c>
      <c r="M76" s="18" t="str">
        <f>IF(C76="","",SoldBanca0+SUM(I$7:I76)-SUM(K$7:K76))</f>
        <v/>
      </c>
    </row>
    <row r="77" spans="2:13" x14ac:dyDescent="0.2">
      <c r="B77" s="12" t="str">
        <f>IF(C77="","",COUNT(C$7:C77))</f>
        <v/>
      </c>
      <c r="C77" s="13"/>
      <c r="D77" s="14"/>
      <c r="E77" s="15"/>
      <c r="F77" s="16"/>
      <c r="G77" s="16"/>
      <c r="H77" s="17"/>
      <c r="I77" s="17"/>
      <c r="J77" s="17"/>
      <c r="K77" s="17"/>
      <c r="L77" s="18" t="str">
        <f>IF(C77="","",SoldCasa0+SUM(H$7:H77)-SUM(J$7:J77))</f>
        <v/>
      </c>
      <c r="M77" s="18" t="str">
        <f>IF(C77="","",SoldBanca0+SUM(I$7:I77)-SUM(K$7:K77))</f>
        <v/>
      </c>
    </row>
    <row r="78" spans="2:13" x14ac:dyDescent="0.2">
      <c r="B78" s="12" t="str">
        <f>IF(C78="","",COUNT(C$7:C78))</f>
        <v/>
      </c>
      <c r="C78" s="13"/>
      <c r="D78" s="14"/>
      <c r="E78" s="15"/>
      <c r="F78" s="16"/>
      <c r="G78" s="16"/>
      <c r="H78" s="17"/>
      <c r="I78" s="17"/>
      <c r="J78" s="17"/>
      <c r="K78" s="17"/>
      <c r="L78" s="18" t="str">
        <f>IF(C78="","",SoldCasa0+SUM(H$7:H78)-SUM(J$7:J78))</f>
        <v/>
      </c>
      <c r="M78" s="18" t="str">
        <f>IF(C78="","",SoldBanca0+SUM(I$7:I78)-SUM(K$7:K78))</f>
        <v/>
      </c>
    </row>
    <row r="79" spans="2:13" x14ac:dyDescent="0.2">
      <c r="B79" s="12" t="str">
        <f>IF(C79="","",COUNT(C$7:C79))</f>
        <v/>
      </c>
      <c r="C79" s="13"/>
      <c r="D79" s="14"/>
      <c r="E79" s="15"/>
      <c r="F79" s="16"/>
      <c r="G79" s="16"/>
      <c r="H79" s="17"/>
      <c r="I79" s="17"/>
      <c r="J79" s="17"/>
      <c r="K79" s="17"/>
      <c r="L79" s="18" t="str">
        <f>IF(C79="","",SoldCasa0+SUM(H$7:H79)-SUM(J$7:J79))</f>
        <v/>
      </c>
      <c r="M79" s="18" t="str">
        <f>IF(C79="","",SoldBanca0+SUM(I$7:I79)-SUM(K$7:K79))</f>
        <v/>
      </c>
    </row>
    <row r="80" spans="2:13" x14ac:dyDescent="0.2">
      <c r="B80" s="12" t="str">
        <f>IF(C80="","",COUNT(C$7:C80))</f>
        <v/>
      </c>
      <c r="C80" s="13"/>
      <c r="D80" s="14"/>
      <c r="E80" s="15"/>
      <c r="F80" s="16"/>
      <c r="G80" s="16"/>
      <c r="H80" s="17"/>
      <c r="I80" s="17"/>
      <c r="J80" s="17"/>
      <c r="K80" s="17"/>
      <c r="L80" s="18" t="str">
        <f>IF(C80="","",SoldCasa0+SUM(H$7:H80)-SUM(J$7:J80))</f>
        <v/>
      </c>
      <c r="M80" s="18" t="str">
        <f>IF(C80="","",SoldBanca0+SUM(I$7:I80)-SUM(K$7:K80))</f>
        <v/>
      </c>
    </row>
    <row r="81" spans="2:13" x14ac:dyDescent="0.2">
      <c r="B81" s="12" t="str">
        <f>IF(C81="","",COUNT(C$7:C81))</f>
        <v/>
      </c>
      <c r="C81" s="13"/>
      <c r="D81" s="14"/>
      <c r="E81" s="15"/>
      <c r="F81" s="16"/>
      <c r="G81" s="16"/>
      <c r="H81" s="17"/>
      <c r="I81" s="17"/>
      <c r="J81" s="17"/>
      <c r="K81" s="17"/>
      <c r="L81" s="18" t="str">
        <f>IF(C81="","",SoldCasa0+SUM(H$7:H81)-SUM(J$7:J81))</f>
        <v/>
      </c>
      <c r="M81" s="18" t="str">
        <f>IF(C81="","",SoldBanca0+SUM(I$7:I81)-SUM(K$7:K81))</f>
        <v/>
      </c>
    </row>
    <row r="82" spans="2:13" x14ac:dyDescent="0.2">
      <c r="B82" s="12" t="str">
        <f>IF(C82="","",COUNT(C$7:C82))</f>
        <v/>
      </c>
      <c r="C82" s="13"/>
      <c r="D82" s="14"/>
      <c r="E82" s="15"/>
      <c r="F82" s="16"/>
      <c r="G82" s="16"/>
      <c r="H82" s="17"/>
      <c r="I82" s="17"/>
      <c r="J82" s="17"/>
      <c r="K82" s="17"/>
      <c r="L82" s="18" t="str">
        <f>IF(C82="","",SoldCasa0+SUM(H$7:H82)-SUM(J$7:J82))</f>
        <v/>
      </c>
      <c r="M82" s="18" t="str">
        <f>IF(C82="","",SoldBanca0+SUM(I$7:I82)-SUM(K$7:K82))</f>
        <v/>
      </c>
    </row>
    <row r="83" spans="2:13" x14ac:dyDescent="0.2">
      <c r="B83" s="12" t="str">
        <f>IF(C83="","",COUNT(C$7:C83))</f>
        <v/>
      </c>
      <c r="C83" s="13"/>
      <c r="D83" s="14"/>
      <c r="E83" s="15"/>
      <c r="F83" s="16"/>
      <c r="G83" s="16"/>
      <c r="H83" s="17"/>
      <c r="I83" s="17"/>
      <c r="J83" s="17"/>
      <c r="K83" s="17"/>
      <c r="L83" s="18" t="str">
        <f>IF(C83="","",SoldCasa0+SUM(H$7:H83)-SUM(J$7:J83))</f>
        <v/>
      </c>
      <c r="M83" s="18" t="str">
        <f>IF(C83="","",SoldBanca0+SUM(I$7:I83)-SUM(K$7:K83))</f>
        <v/>
      </c>
    </row>
    <row r="84" spans="2:13" x14ac:dyDescent="0.2">
      <c r="B84" s="12" t="str">
        <f>IF(C84="","",COUNT(C$7:C84))</f>
        <v/>
      </c>
      <c r="C84" s="13"/>
      <c r="D84" s="14"/>
      <c r="E84" s="15"/>
      <c r="F84" s="16"/>
      <c r="G84" s="16"/>
      <c r="H84" s="17"/>
      <c r="I84" s="17"/>
      <c r="J84" s="17"/>
      <c r="K84" s="17"/>
      <c r="L84" s="18" t="str">
        <f>IF(C84="","",SoldCasa0+SUM(H$7:H84)-SUM(J$7:J84))</f>
        <v/>
      </c>
      <c r="M84" s="18" t="str">
        <f>IF(C84="","",SoldBanca0+SUM(I$7:I84)-SUM(K$7:K84))</f>
        <v/>
      </c>
    </row>
    <row r="85" spans="2:13" x14ac:dyDescent="0.2">
      <c r="B85" s="12" t="str">
        <f>IF(C85="","",COUNT(C$7:C85))</f>
        <v/>
      </c>
      <c r="C85" s="13"/>
      <c r="D85" s="14"/>
      <c r="E85" s="15"/>
      <c r="F85" s="16"/>
      <c r="G85" s="16"/>
      <c r="H85" s="17"/>
      <c r="I85" s="17"/>
      <c r="J85" s="17"/>
      <c r="K85" s="17"/>
      <c r="L85" s="18" t="str">
        <f>IF(C85="","",SoldCasa0+SUM(H$7:H85)-SUM(J$7:J85))</f>
        <v/>
      </c>
      <c r="M85" s="18" t="str">
        <f>IF(C85="","",SoldBanca0+SUM(I$7:I85)-SUM(K$7:K85))</f>
        <v/>
      </c>
    </row>
    <row r="86" spans="2:13" x14ac:dyDescent="0.2">
      <c r="B86" s="12" t="str">
        <f>IF(C86="","",COUNT(C$7:C86))</f>
        <v/>
      </c>
      <c r="C86" s="13"/>
      <c r="D86" s="14"/>
      <c r="E86" s="15"/>
      <c r="F86" s="16"/>
      <c r="G86" s="16"/>
      <c r="H86" s="17"/>
      <c r="I86" s="17"/>
      <c r="J86" s="17"/>
      <c r="K86" s="17"/>
      <c r="L86" s="18" t="str">
        <f>IF(C86="","",SoldCasa0+SUM(H$7:H86)-SUM(J$7:J86))</f>
        <v/>
      </c>
      <c r="M86" s="18" t="str">
        <f>IF(C86="","",SoldBanca0+SUM(I$7:I86)-SUM(K$7:K86))</f>
        <v/>
      </c>
    </row>
    <row r="87" spans="2:13" x14ac:dyDescent="0.2">
      <c r="B87" s="12" t="str">
        <f>IF(C87="","",COUNT(C$7:C87))</f>
        <v/>
      </c>
      <c r="C87" s="13"/>
      <c r="D87" s="14"/>
      <c r="E87" s="15"/>
      <c r="F87" s="16"/>
      <c r="G87" s="16"/>
      <c r="H87" s="17"/>
      <c r="I87" s="17"/>
      <c r="J87" s="17"/>
      <c r="K87" s="17"/>
      <c r="L87" s="18" t="str">
        <f>IF(C87="","",SoldCasa0+SUM(H$7:H87)-SUM(J$7:J87))</f>
        <v/>
      </c>
      <c r="M87" s="18" t="str">
        <f>IF(C87="","",SoldBanca0+SUM(I$7:I87)-SUM(K$7:K87))</f>
        <v/>
      </c>
    </row>
    <row r="88" spans="2:13" x14ac:dyDescent="0.2">
      <c r="B88" s="12" t="str">
        <f>IF(C88="","",COUNT(C$7:C88))</f>
        <v/>
      </c>
      <c r="C88" s="13"/>
      <c r="D88" s="14"/>
      <c r="E88" s="15"/>
      <c r="F88" s="16"/>
      <c r="G88" s="16"/>
      <c r="H88" s="17"/>
      <c r="I88" s="17"/>
      <c r="J88" s="17"/>
      <c r="K88" s="17"/>
      <c r="L88" s="18" t="str">
        <f>IF(C88="","",SoldCasa0+SUM(H$7:H88)-SUM(J$7:J88))</f>
        <v/>
      </c>
      <c r="M88" s="18" t="str">
        <f>IF(C88="","",SoldBanca0+SUM(I$7:I88)-SUM(K$7:K88))</f>
        <v/>
      </c>
    </row>
    <row r="89" spans="2:13" x14ac:dyDescent="0.2">
      <c r="B89" s="12" t="str">
        <f>IF(C89="","",COUNT(C$7:C89))</f>
        <v/>
      </c>
      <c r="C89" s="13"/>
      <c r="D89" s="14"/>
      <c r="E89" s="15"/>
      <c r="F89" s="16"/>
      <c r="G89" s="16"/>
      <c r="H89" s="17"/>
      <c r="I89" s="17"/>
      <c r="J89" s="17"/>
      <c r="K89" s="17"/>
      <c r="L89" s="18" t="str">
        <f>IF(C89="","",SoldCasa0+SUM(H$7:H89)-SUM(J$7:J89))</f>
        <v/>
      </c>
      <c r="M89" s="18" t="str">
        <f>IF(C89="","",SoldBanca0+SUM(I$7:I89)-SUM(K$7:K89))</f>
        <v/>
      </c>
    </row>
    <row r="90" spans="2:13" x14ac:dyDescent="0.2">
      <c r="B90" s="12" t="str">
        <f>IF(C90="","",COUNT(C$7:C90))</f>
        <v/>
      </c>
      <c r="C90" s="13"/>
      <c r="D90" s="14"/>
      <c r="E90" s="15"/>
      <c r="F90" s="16"/>
      <c r="G90" s="16"/>
      <c r="H90" s="17"/>
      <c r="I90" s="17"/>
      <c r="J90" s="17"/>
      <c r="K90" s="17"/>
      <c r="L90" s="18" t="str">
        <f>IF(C90="","",SoldCasa0+SUM(H$7:H90)-SUM(J$7:J90))</f>
        <v/>
      </c>
      <c r="M90" s="18" t="str">
        <f>IF(C90="","",SoldBanca0+SUM(I$7:I90)-SUM(K$7:K90))</f>
        <v/>
      </c>
    </row>
    <row r="91" spans="2:13" x14ac:dyDescent="0.2">
      <c r="B91" s="12" t="str">
        <f>IF(C91="","",COUNT(C$7:C91))</f>
        <v/>
      </c>
      <c r="C91" s="13"/>
      <c r="D91" s="14"/>
      <c r="E91" s="15"/>
      <c r="F91" s="16"/>
      <c r="G91" s="16"/>
      <c r="H91" s="17"/>
      <c r="I91" s="17"/>
      <c r="J91" s="17"/>
      <c r="K91" s="17"/>
      <c r="L91" s="18" t="str">
        <f>IF(C91="","",SoldCasa0+SUM(H$7:H91)-SUM(J$7:J91))</f>
        <v/>
      </c>
      <c r="M91" s="18" t="str">
        <f>IF(C91="","",SoldBanca0+SUM(I$7:I91)-SUM(K$7:K91))</f>
        <v/>
      </c>
    </row>
    <row r="92" spans="2:13" x14ac:dyDescent="0.2">
      <c r="B92" s="12" t="str">
        <f>IF(C92="","",COUNT(C$7:C92))</f>
        <v/>
      </c>
      <c r="C92" s="13"/>
      <c r="D92" s="14"/>
      <c r="E92" s="15"/>
      <c r="F92" s="16"/>
      <c r="G92" s="16"/>
      <c r="H92" s="17"/>
      <c r="I92" s="17"/>
      <c r="J92" s="17"/>
      <c r="K92" s="17"/>
      <c r="L92" s="18" t="str">
        <f>IF(C92="","",SoldCasa0+SUM(H$7:H92)-SUM(J$7:J92))</f>
        <v/>
      </c>
      <c r="M92" s="18" t="str">
        <f>IF(C92="","",SoldBanca0+SUM(I$7:I92)-SUM(K$7:K92))</f>
        <v/>
      </c>
    </row>
    <row r="93" spans="2:13" x14ac:dyDescent="0.2">
      <c r="B93" s="12" t="str">
        <f>IF(C93="","",COUNT(C$7:C93))</f>
        <v/>
      </c>
      <c r="C93" s="13"/>
      <c r="D93" s="14"/>
      <c r="E93" s="15"/>
      <c r="F93" s="16"/>
      <c r="G93" s="16"/>
      <c r="H93" s="17"/>
      <c r="I93" s="17"/>
      <c r="J93" s="17"/>
      <c r="K93" s="17"/>
      <c r="L93" s="18" t="str">
        <f>IF(C93="","",SoldCasa0+SUM(H$7:H93)-SUM(J$7:J93))</f>
        <v/>
      </c>
      <c r="M93" s="18" t="str">
        <f>IF(C93="","",SoldBanca0+SUM(I$7:I93)-SUM(K$7:K93))</f>
        <v/>
      </c>
    </row>
    <row r="94" spans="2:13" x14ac:dyDescent="0.2">
      <c r="B94" s="12" t="str">
        <f>IF(C94="","",COUNT(C$7:C94))</f>
        <v/>
      </c>
      <c r="C94" s="13"/>
      <c r="D94" s="14"/>
      <c r="E94" s="15"/>
      <c r="F94" s="16"/>
      <c r="G94" s="16"/>
      <c r="H94" s="17"/>
      <c r="I94" s="17"/>
      <c r="J94" s="17"/>
      <c r="K94" s="17"/>
      <c r="L94" s="18" t="str">
        <f>IF(C94="","",SoldCasa0+SUM(H$7:H94)-SUM(J$7:J94))</f>
        <v/>
      </c>
      <c r="M94" s="18" t="str">
        <f>IF(C94="","",SoldBanca0+SUM(I$7:I94)-SUM(K$7:K94))</f>
        <v/>
      </c>
    </row>
    <row r="95" spans="2:13" x14ac:dyDescent="0.2">
      <c r="B95" s="12" t="str">
        <f>IF(C95="","",COUNT(C$7:C95))</f>
        <v/>
      </c>
      <c r="C95" s="13"/>
      <c r="D95" s="14"/>
      <c r="E95" s="15"/>
      <c r="F95" s="16"/>
      <c r="G95" s="16"/>
      <c r="H95" s="17"/>
      <c r="I95" s="17"/>
      <c r="J95" s="17"/>
      <c r="K95" s="17"/>
      <c r="L95" s="18" t="str">
        <f>IF(C95="","",SoldCasa0+SUM(H$7:H95)-SUM(J$7:J95))</f>
        <v/>
      </c>
      <c r="M95" s="18" t="str">
        <f>IF(C95="","",SoldBanca0+SUM(I$7:I95)-SUM(K$7:K95))</f>
        <v/>
      </c>
    </row>
    <row r="96" spans="2:13" x14ac:dyDescent="0.2">
      <c r="B96" s="12" t="str">
        <f>IF(C96="","",COUNT(C$7:C96))</f>
        <v/>
      </c>
      <c r="C96" s="13"/>
      <c r="D96" s="14"/>
      <c r="E96" s="15"/>
      <c r="F96" s="16"/>
      <c r="G96" s="16"/>
      <c r="H96" s="17"/>
      <c r="I96" s="17"/>
      <c r="J96" s="17"/>
      <c r="K96" s="17"/>
      <c r="L96" s="18" t="str">
        <f>IF(C96="","",SoldCasa0+SUM(H$7:H96)-SUM(J$7:J96))</f>
        <v/>
      </c>
      <c r="M96" s="18" t="str">
        <f>IF(C96="","",SoldBanca0+SUM(I$7:I96)-SUM(K$7:K96))</f>
        <v/>
      </c>
    </row>
    <row r="97" spans="2:13" x14ac:dyDescent="0.2">
      <c r="B97" s="12" t="str">
        <f>IF(C97="","",COUNT(C$7:C97))</f>
        <v/>
      </c>
      <c r="C97" s="13"/>
      <c r="D97" s="14"/>
      <c r="E97" s="15"/>
      <c r="F97" s="16"/>
      <c r="G97" s="16"/>
      <c r="H97" s="17"/>
      <c r="I97" s="17"/>
      <c r="J97" s="17"/>
      <c r="K97" s="17"/>
      <c r="L97" s="18" t="str">
        <f>IF(C97="","",SoldCasa0+SUM(H$7:H97)-SUM(J$7:J97))</f>
        <v/>
      </c>
      <c r="M97" s="18" t="str">
        <f>IF(C97="","",SoldBanca0+SUM(I$7:I97)-SUM(K$7:K97))</f>
        <v/>
      </c>
    </row>
    <row r="98" spans="2:13" x14ac:dyDescent="0.2">
      <c r="B98" s="12" t="str">
        <f>IF(C98="","",COUNT(C$7:C98))</f>
        <v/>
      </c>
      <c r="C98" s="13"/>
      <c r="D98" s="14"/>
      <c r="E98" s="15"/>
      <c r="F98" s="16"/>
      <c r="G98" s="16"/>
      <c r="H98" s="17"/>
      <c r="I98" s="17"/>
      <c r="J98" s="17"/>
      <c r="K98" s="17"/>
      <c r="L98" s="18" t="str">
        <f>IF(C98="","",SoldCasa0+SUM(H$7:H98)-SUM(J$7:J98))</f>
        <v/>
      </c>
      <c r="M98" s="18" t="str">
        <f>IF(C98="","",SoldBanca0+SUM(I$7:I98)-SUM(K$7:K98))</f>
        <v/>
      </c>
    </row>
    <row r="99" spans="2:13" x14ac:dyDescent="0.2">
      <c r="B99" s="12" t="str">
        <f>IF(C99="","",COUNT(C$7:C99))</f>
        <v/>
      </c>
      <c r="C99" s="13"/>
      <c r="D99" s="14"/>
      <c r="E99" s="15"/>
      <c r="F99" s="16"/>
      <c r="G99" s="16"/>
      <c r="H99" s="17"/>
      <c r="I99" s="17"/>
      <c r="J99" s="17"/>
      <c r="K99" s="17"/>
      <c r="L99" s="18" t="str">
        <f>IF(C99="","",SoldCasa0+SUM(H$7:H99)-SUM(J$7:J99))</f>
        <v/>
      </c>
      <c r="M99" s="18" t="str">
        <f>IF(C99="","",SoldBanca0+SUM(I$7:I99)-SUM(K$7:K99))</f>
        <v/>
      </c>
    </row>
    <row r="100" spans="2:13" x14ac:dyDescent="0.2">
      <c r="B100" s="12" t="str">
        <f>IF(C100="","",COUNT(C$7:C100))</f>
        <v/>
      </c>
      <c r="C100" s="13"/>
      <c r="D100" s="14"/>
      <c r="E100" s="15"/>
      <c r="F100" s="16"/>
      <c r="G100" s="16"/>
      <c r="H100" s="17"/>
      <c r="I100" s="17"/>
      <c r="J100" s="17"/>
      <c r="K100" s="17"/>
      <c r="L100" s="18" t="str">
        <f>IF(C100="","",SoldCasa0+SUM(H$7:H100)-SUM(J$7:J100))</f>
        <v/>
      </c>
      <c r="M100" s="18" t="str">
        <f>IF(C100="","",SoldBanca0+SUM(I$7:I100)-SUM(K$7:K100))</f>
        <v/>
      </c>
    </row>
    <row r="101" spans="2:13" x14ac:dyDescent="0.2">
      <c r="B101" s="12" t="str">
        <f>IF(C101="","",COUNT(C$7:C101))</f>
        <v/>
      </c>
      <c r="C101" s="13"/>
      <c r="D101" s="14"/>
      <c r="E101" s="15"/>
      <c r="F101" s="16"/>
      <c r="G101" s="16"/>
      <c r="H101" s="17"/>
      <c r="I101" s="17"/>
      <c r="J101" s="17"/>
      <c r="K101" s="17"/>
      <c r="L101" s="18" t="str">
        <f>IF(C101="","",SoldCasa0+SUM(H$7:H101)-SUM(J$7:J101))</f>
        <v/>
      </c>
      <c r="M101" s="18" t="str">
        <f>IF(C101="","",SoldBanca0+SUM(I$7:I101)-SUM(K$7:K101))</f>
        <v/>
      </c>
    </row>
    <row r="102" spans="2:13" x14ac:dyDescent="0.2">
      <c r="B102" s="12" t="str">
        <f>IF(C102="","",COUNT(C$7:C102))</f>
        <v/>
      </c>
      <c r="C102" s="13"/>
      <c r="D102" s="14"/>
      <c r="E102" s="15"/>
      <c r="F102" s="16"/>
      <c r="G102" s="16"/>
      <c r="H102" s="17"/>
      <c r="I102" s="17"/>
      <c r="J102" s="17"/>
      <c r="K102" s="17"/>
      <c r="L102" s="18" t="str">
        <f>IF(C102="","",SoldCasa0+SUM(H$7:H102)-SUM(J$7:J102))</f>
        <v/>
      </c>
      <c r="M102" s="18" t="str">
        <f>IF(C102="","",SoldBanca0+SUM(I$7:I102)-SUM(K$7:K102))</f>
        <v/>
      </c>
    </row>
    <row r="103" spans="2:13" x14ac:dyDescent="0.2">
      <c r="B103" s="12" t="str">
        <f>IF(C103="","",COUNT(C$7:C103))</f>
        <v/>
      </c>
      <c r="C103" s="13"/>
      <c r="D103" s="14"/>
      <c r="E103" s="15"/>
      <c r="F103" s="16"/>
      <c r="G103" s="16"/>
      <c r="H103" s="17"/>
      <c r="I103" s="17"/>
      <c r="J103" s="17"/>
      <c r="K103" s="17"/>
      <c r="L103" s="18" t="str">
        <f>IF(C103="","",SoldCasa0+SUM(H$7:H103)-SUM(J$7:J103))</f>
        <v/>
      </c>
      <c r="M103" s="18" t="str">
        <f>IF(C103="","",SoldBanca0+SUM(I$7:I103)-SUM(K$7:K103))</f>
        <v/>
      </c>
    </row>
    <row r="104" spans="2:13" x14ac:dyDescent="0.2">
      <c r="B104" s="12" t="str">
        <f>IF(C104="","",COUNT(C$7:C104))</f>
        <v/>
      </c>
      <c r="C104" s="13"/>
      <c r="D104" s="14"/>
      <c r="E104" s="15"/>
      <c r="F104" s="16"/>
      <c r="G104" s="16"/>
      <c r="H104" s="17"/>
      <c r="I104" s="17"/>
      <c r="J104" s="17"/>
      <c r="K104" s="17"/>
      <c r="L104" s="18" t="str">
        <f>IF(C104="","",SoldCasa0+SUM(H$7:H104)-SUM(J$7:J104))</f>
        <v/>
      </c>
      <c r="M104" s="18" t="str">
        <f>IF(C104="","",SoldBanca0+SUM(I$7:I104)-SUM(K$7:K104))</f>
        <v/>
      </c>
    </row>
    <row r="105" spans="2:13" x14ac:dyDescent="0.2">
      <c r="B105" s="12" t="str">
        <f>IF(C105="","",COUNT(C$7:C105))</f>
        <v/>
      </c>
      <c r="C105" s="13"/>
      <c r="D105" s="14"/>
      <c r="E105" s="15"/>
      <c r="F105" s="16"/>
      <c r="G105" s="16"/>
      <c r="H105" s="17"/>
      <c r="I105" s="17"/>
      <c r="J105" s="17"/>
      <c r="K105" s="17"/>
      <c r="L105" s="18" t="str">
        <f>IF(C105="","",SoldCasa0+SUM(H$7:H105)-SUM(J$7:J105))</f>
        <v/>
      </c>
      <c r="M105" s="18" t="str">
        <f>IF(C105="","",SoldBanca0+SUM(I$7:I105)-SUM(K$7:K105))</f>
        <v/>
      </c>
    </row>
    <row r="106" spans="2:13" x14ac:dyDescent="0.2">
      <c r="B106" s="12" t="str">
        <f>IF(C106="","",COUNT(C$7:C106))</f>
        <v/>
      </c>
      <c r="C106" s="13"/>
      <c r="D106" s="14"/>
      <c r="E106" s="15"/>
      <c r="F106" s="16"/>
      <c r="G106" s="16"/>
      <c r="H106" s="17"/>
      <c r="I106" s="17"/>
      <c r="J106" s="17"/>
      <c r="K106" s="17"/>
      <c r="L106" s="18" t="str">
        <f>IF(C106="","",SoldCasa0+SUM(H$7:H106)-SUM(J$7:J106))</f>
        <v/>
      </c>
      <c r="M106" s="18" t="str">
        <f>IF(C106="","",SoldBanca0+SUM(I$7:I106)-SUM(K$7:K106))</f>
        <v/>
      </c>
    </row>
    <row r="107" spans="2:13" x14ac:dyDescent="0.2">
      <c r="B107" s="12" t="str">
        <f>IF(C107="","",COUNT(C$7:C107))</f>
        <v/>
      </c>
      <c r="C107" s="13"/>
      <c r="D107" s="14"/>
      <c r="E107" s="15"/>
      <c r="F107" s="16"/>
      <c r="G107" s="16"/>
      <c r="H107" s="17"/>
      <c r="I107" s="17"/>
      <c r="J107" s="17"/>
      <c r="K107" s="17"/>
      <c r="L107" s="18" t="str">
        <f>IF(C107="","",SoldCasa0+SUM(H$7:H107)-SUM(J$7:J107))</f>
        <v/>
      </c>
      <c r="M107" s="18" t="str">
        <f>IF(C107="","",SoldBanca0+SUM(I$7:I107)-SUM(K$7:K107))</f>
        <v/>
      </c>
    </row>
    <row r="108" spans="2:13" x14ac:dyDescent="0.2">
      <c r="B108" s="12" t="str">
        <f>IF(C108="","",COUNT(C$7:C108))</f>
        <v/>
      </c>
      <c r="C108" s="13"/>
      <c r="D108" s="14"/>
      <c r="E108" s="15"/>
      <c r="F108" s="16"/>
      <c r="G108" s="16"/>
      <c r="H108" s="17"/>
      <c r="I108" s="17"/>
      <c r="J108" s="17"/>
      <c r="K108" s="17"/>
      <c r="L108" s="18" t="str">
        <f>IF(C108="","",SoldCasa0+SUM(H$7:H108)-SUM(J$7:J108))</f>
        <v/>
      </c>
      <c r="M108" s="18" t="str">
        <f>IF(C108="","",SoldBanca0+SUM(I$7:I108)-SUM(K$7:K108))</f>
        <v/>
      </c>
    </row>
    <row r="109" spans="2:13" x14ac:dyDescent="0.2">
      <c r="B109" s="12" t="str">
        <f>IF(C109="","",COUNT(C$7:C109))</f>
        <v/>
      </c>
      <c r="C109" s="13"/>
      <c r="D109" s="14"/>
      <c r="E109" s="15"/>
      <c r="F109" s="16"/>
      <c r="G109" s="16"/>
      <c r="H109" s="17"/>
      <c r="I109" s="17"/>
      <c r="J109" s="17"/>
      <c r="K109" s="17"/>
      <c r="L109" s="18" t="str">
        <f>IF(C109="","",SoldCasa0+SUM(H$7:H109)-SUM(J$7:J109))</f>
        <v/>
      </c>
      <c r="M109" s="18" t="str">
        <f>IF(C109="","",SoldBanca0+SUM(I$7:I109)-SUM(K$7:K109))</f>
        <v/>
      </c>
    </row>
    <row r="110" spans="2:13" x14ac:dyDescent="0.2">
      <c r="B110" s="12" t="str">
        <f>IF(C110="","",COUNT(C$7:C110))</f>
        <v/>
      </c>
      <c r="C110" s="13"/>
      <c r="D110" s="14"/>
      <c r="E110" s="15"/>
      <c r="F110" s="16"/>
      <c r="G110" s="16"/>
      <c r="H110" s="17"/>
      <c r="I110" s="17"/>
      <c r="J110" s="17"/>
      <c r="K110" s="17"/>
      <c r="L110" s="18" t="str">
        <f>IF(C110="","",SoldCasa0+SUM(H$7:H110)-SUM(J$7:J110))</f>
        <v/>
      </c>
      <c r="M110" s="18" t="str">
        <f>IF(C110="","",SoldBanca0+SUM(I$7:I110)-SUM(K$7:K110))</f>
        <v/>
      </c>
    </row>
    <row r="111" spans="2:13" x14ac:dyDescent="0.2">
      <c r="B111" s="12" t="str">
        <f>IF(C111="","",COUNT(C$7:C111))</f>
        <v/>
      </c>
      <c r="C111" s="13"/>
      <c r="D111" s="14"/>
      <c r="E111" s="15"/>
      <c r="F111" s="16"/>
      <c r="G111" s="16"/>
      <c r="H111" s="17"/>
      <c r="I111" s="17"/>
      <c r="J111" s="17"/>
      <c r="K111" s="17"/>
      <c r="L111" s="18" t="str">
        <f>IF(C111="","",SoldCasa0+SUM(H$7:H111)-SUM(J$7:J111))</f>
        <v/>
      </c>
      <c r="M111" s="18" t="str">
        <f>IF(C111="","",SoldBanca0+SUM(I$7:I111)-SUM(K$7:K111))</f>
        <v/>
      </c>
    </row>
    <row r="112" spans="2:13" x14ac:dyDescent="0.2">
      <c r="B112" s="12" t="str">
        <f>IF(C112="","",COUNT(C$7:C112))</f>
        <v/>
      </c>
      <c r="C112" s="13"/>
      <c r="D112" s="14"/>
      <c r="E112" s="15"/>
      <c r="F112" s="16"/>
      <c r="G112" s="16"/>
      <c r="H112" s="17"/>
      <c r="I112" s="17"/>
      <c r="J112" s="17"/>
      <c r="K112" s="17"/>
      <c r="L112" s="18" t="str">
        <f>IF(C112="","",SoldCasa0+SUM(H$7:H112)-SUM(J$7:J112))</f>
        <v/>
      </c>
      <c r="M112" s="18" t="str">
        <f>IF(C112="","",SoldBanca0+SUM(I$7:I112)-SUM(K$7:K112))</f>
        <v/>
      </c>
    </row>
    <row r="113" spans="2:13" x14ac:dyDescent="0.2">
      <c r="B113" s="12" t="str">
        <f>IF(C113="","",COUNT(C$7:C113))</f>
        <v/>
      </c>
      <c r="C113" s="13"/>
      <c r="D113" s="14"/>
      <c r="E113" s="15"/>
      <c r="F113" s="16"/>
      <c r="G113" s="16"/>
      <c r="H113" s="17"/>
      <c r="I113" s="17"/>
      <c r="J113" s="17"/>
      <c r="K113" s="17"/>
      <c r="L113" s="18" t="str">
        <f>IF(C113="","",SoldCasa0+SUM(H$7:H113)-SUM(J$7:J113))</f>
        <v/>
      </c>
      <c r="M113" s="18" t="str">
        <f>IF(C113="","",SoldBanca0+SUM(I$7:I113)-SUM(K$7:K113))</f>
        <v/>
      </c>
    </row>
    <row r="114" spans="2:13" x14ac:dyDescent="0.2">
      <c r="B114" s="12" t="str">
        <f>IF(C114="","",COUNT(C$7:C114))</f>
        <v/>
      </c>
      <c r="C114" s="13"/>
      <c r="D114" s="14"/>
      <c r="E114" s="15"/>
      <c r="F114" s="16"/>
      <c r="G114" s="16"/>
      <c r="H114" s="17"/>
      <c r="I114" s="17"/>
      <c r="J114" s="17"/>
      <c r="K114" s="17"/>
      <c r="L114" s="18" t="str">
        <f>IF(C114="","",SoldCasa0+SUM(H$7:H114)-SUM(J$7:J114))</f>
        <v/>
      </c>
      <c r="M114" s="18" t="str">
        <f>IF(C114="","",SoldBanca0+SUM(I$7:I114)-SUM(K$7:K114))</f>
        <v/>
      </c>
    </row>
    <row r="115" spans="2:13" x14ac:dyDescent="0.2">
      <c r="B115" s="12" t="str">
        <f>IF(C115="","",COUNT(C$7:C115))</f>
        <v/>
      </c>
      <c r="C115" s="13"/>
      <c r="D115" s="14"/>
      <c r="E115" s="15"/>
      <c r="F115" s="16"/>
      <c r="G115" s="16"/>
      <c r="H115" s="17"/>
      <c r="I115" s="17"/>
      <c r="J115" s="17"/>
      <c r="K115" s="17"/>
      <c r="L115" s="18" t="str">
        <f>IF(C115="","",SoldCasa0+SUM(H$7:H115)-SUM(J$7:J115))</f>
        <v/>
      </c>
      <c r="M115" s="18" t="str">
        <f>IF(C115="","",SoldBanca0+SUM(I$7:I115)-SUM(K$7:K115))</f>
        <v/>
      </c>
    </row>
    <row r="116" spans="2:13" x14ac:dyDescent="0.2">
      <c r="B116" s="12" t="str">
        <f>IF(C116="","",COUNT(C$7:C116))</f>
        <v/>
      </c>
      <c r="C116" s="13"/>
      <c r="D116" s="14"/>
      <c r="E116" s="15"/>
      <c r="F116" s="16"/>
      <c r="G116" s="16"/>
      <c r="H116" s="17"/>
      <c r="I116" s="17"/>
      <c r="J116" s="17"/>
      <c r="K116" s="17"/>
      <c r="L116" s="18" t="str">
        <f>IF(C116="","",SoldCasa0+SUM(H$7:H116)-SUM(J$7:J116))</f>
        <v/>
      </c>
      <c r="M116" s="18" t="str">
        <f>IF(C116="","",SoldBanca0+SUM(I$7:I116)-SUM(K$7:K116))</f>
        <v/>
      </c>
    </row>
    <row r="117" spans="2:13" x14ac:dyDescent="0.2">
      <c r="B117" s="12" t="str">
        <f>IF(C117="","",COUNT(C$7:C117))</f>
        <v/>
      </c>
      <c r="C117" s="13"/>
      <c r="D117" s="14"/>
      <c r="E117" s="15"/>
      <c r="F117" s="16"/>
      <c r="G117" s="16"/>
      <c r="H117" s="17"/>
      <c r="I117" s="17"/>
      <c r="J117" s="17"/>
      <c r="K117" s="17"/>
      <c r="L117" s="18" t="str">
        <f>IF(C117="","",SoldCasa0+SUM(H$7:H117)-SUM(J$7:J117))</f>
        <v/>
      </c>
      <c r="M117" s="18" t="str">
        <f>IF(C117="","",SoldBanca0+SUM(I$7:I117)-SUM(K$7:K117))</f>
        <v/>
      </c>
    </row>
    <row r="118" spans="2:13" x14ac:dyDescent="0.2">
      <c r="B118" s="12" t="str">
        <f>IF(C118="","",COUNT(C$7:C118))</f>
        <v/>
      </c>
      <c r="C118" s="13"/>
      <c r="D118" s="14"/>
      <c r="E118" s="15"/>
      <c r="F118" s="16"/>
      <c r="G118" s="16"/>
      <c r="H118" s="17"/>
      <c r="I118" s="17"/>
      <c r="J118" s="17"/>
      <c r="K118" s="17"/>
      <c r="L118" s="18" t="str">
        <f>IF(C118="","",SoldCasa0+SUM(H$7:H118)-SUM(J$7:J118))</f>
        <v/>
      </c>
      <c r="M118" s="18" t="str">
        <f>IF(C118="","",SoldBanca0+SUM(I$7:I118)-SUM(K$7:K118))</f>
        <v/>
      </c>
    </row>
    <row r="119" spans="2:13" x14ac:dyDescent="0.2">
      <c r="B119" s="12" t="str">
        <f>IF(C119="","",COUNT(C$7:C119))</f>
        <v/>
      </c>
      <c r="C119" s="13"/>
      <c r="D119" s="14"/>
      <c r="E119" s="15"/>
      <c r="F119" s="16"/>
      <c r="G119" s="16"/>
      <c r="H119" s="17"/>
      <c r="I119" s="17"/>
      <c r="J119" s="17"/>
      <c r="K119" s="17"/>
      <c r="L119" s="18" t="str">
        <f>IF(C119="","",SoldCasa0+SUM(H$7:H119)-SUM(J$7:J119))</f>
        <v/>
      </c>
      <c r="M119" s="18" t="str">
        <f>IF(C119="","",SoldBanca0+SUM(I$7:I119)-SUM(K$7:K119))</f>
        <v/>
      </c>
    </row>
    <row r="120" spans="2:13" x14ac:dyDescent="0.2">
      <c r="B120" s="12" t="str">
        <f>IF(C120="","",COUNT(C$7:C120))</f>
        <v/>
      </c>
      <c r="C120" s="13"/>
      <c r="D120" s="14"/>
      <c r="E120" s="15"/>
      <c r="F120" s="16"/>
      <c r="G120" s="16"/>
      <c r="H120" s="17"/>
      <c r="I120" s="17"/>
      <c r="J120" s="17"/>
      <c r="K120" s="17"/>
      <c r="L120" s="18" t="str">
        <f>IF(C120="","",SoldCasa0+SUM(H$7:H120)-SUM(J$7:J120))</f>
        <v/>
      </c>
      <c r="M120" s="18" t="str">
        <f>IF(C120="","",SoldBanca0+SUM(I$7:I120)-SUM(K$7:K120))</f>
        <v/>
      </c>
    </row>
    <row r="121" spans="2:13" x14ac:dyDescent="0.2">
      <c r="B121" s="12" t="str">
        <f>IF(C121="","",COUNT(C$7:C121))</f>
        <v/>
      </c>
      <c r="C121" s="13"/>
      <c r="D121" s="14"/>
      <c r="E121" s="15"/>
      <c r="F121" s="16"/>
      <c r="G121" s="16"/>
      <c r="H121" s="17"/>
      <c r="I121" s="17"/>
      <c r="J121" s="17"/>
      <c r="K121" s="17"/>
      <c r="L121" s="18" t="str">
        <f>IF(C121="","",SoldCasa0+SUM(H$7:H121)-SUM(J$7:J121))</f>
        <v/>
      </c>
      <c r="M121" s="18" t="str">
        <f>IF(C121="","",SoldBanca0+SUM(I$7:I121)-SUM(K$7:K121))</f>
        <v/>
      </c>
    </row>
    <row r="122" spans="2:13" x14ac:dyDescent="0.2">
      <c r="B122" s="12" t="str">
        <f>IF(C122="","",COUNT(C$7:C122))</f>
        <v/>
      </c>
      <c r="C122" s="13"/>
      <c r="D122" s="14"/>
      <c r="E122" s="15"/>
      <c r="F122" s="16"/>
      <c r="G122" s="16"/>
      <c r="H122" s="17"/>
      <c r="I122" s="17"/>
      <c r="J122" s="17"/>
      <c r="K122" s="17"/>
      <c r="L122" s="18" t="str">
        <f>IF(C122="","",SoldCasa0+SUM(H$7:H122)-SUM(J$7:J122))</f>
        <v/>
      </c>
      <c r="M122" s="18" t="str">
        <f>IF(C122="","",SoldBanca0+SUM(I$7:I122)-SUM(K$7:K122))</f>
        <v/>
      </c>
    </row>
    <row r="123" spans="2:13" x14ac:dyDescent="0.2">
      <c r="B123" s="12" t="str">
        <f>IF(C123="","",COUNT(C$7:C123))</f>
        <v/>
      </c>
      <c r="C123" s="13"/>
      <c r="D123" s="14"/>
      <c r="E123" s="15"/>
      <c r="F123" s="16"/>
      <c r="G123" s="16"/>
      <c r="H123" s="17"/>
      <c r="I123" s="17"/>
      <c r="J123" s="17"/>
      <c r="K123" s="17"/>
      <c r="L123" s="18" t="str">
        <f>IF(C123="","",SoldCasa0+SUM(H$7:H123)-SUM(J$7:J123))</f>
        <v/>
      </c>
      <c r="M123" s="18" t="str">
        <f>IF(C123="","",SoldBanca0+SUM(I$7:I123)-SUM(K$7:K123))</f>
        <v/>
      </c>
    </row>
    <row r="124" spans="2:13" x14ac:dyDescent="0.2">
      <c r="B124" s="12" t="str">
        <f>IF(C124="","",COUNT(C$7:C124))</f>
        <v/>
      </c>
      <c r="C124" s="13"/>
      <c r="D124" s="14"/>
      <c r="E124" s="15"/>
      <c r="F124" s="16"/>
      <c r="G124" s="16"/>
      <c r="H124" s="17"/>
      <c r="I124" s="17"/>
      <c r="J124" s="17"/>
      <c r="K124" s="17"/>
      <c r="L124" s="18" t="str">
        <f>IF(C124="","",SoldCasa0+SUM(H$7:H124)-SUM(J$7:J124))</f>
        <v/>
      </c>
      <c r="M124" s="18" t="str">
        <f>IF(C124="","",SoldBanca0+SUM(I$7:I124)-SUM(K$7:K124))</f>
        <v/>
      </c>
    </row>
    <row r="125" spans="2:13" x14ac:dyDescent="0.2">
      <c r="B125" s="12" t="str">
        <f>IF(C125="","",COUNT(C$7:C125))</f>
        <v/>
      </c>
      <c r="C125" s="13"/>
      <c r="D125" s="14"/>
      <c r="E125" s="15"/>
      <c r="F125" s="16"/>
      <c r="G125" s="16"/>
      <c r="H125" s="17"/>
      <c r="I125" s="17"/>
      <c r="J125" s="17"/>
      <c r="K125" s="17"/>
      <c r="L125" s="18" t="str">
        <f>IF(C125="","",SoldCasa0+SUM(H$7:H125)-SUM(J$7:J125))</f>
        <v/>
      </c>
      <c r="M125" s="18" t="str">
        <f>IF(C125="","",SoldBanca0+SUM(I$7:I125)-SUM(K$7:K125))</f>
        <v/>
      </c>
    </row>
    <row r="126" spans="2:13" x14ac:dyDescent="0.2">
      <c r="B126" s="12" t="str">
        <f>IF(C126="","",COUNT(C$7:C126))</f>
        <v/>
      </c>
      <c r="C126" s="13"/>
      <c r="D126" s="14"/>
      <c r="E126" s="15"/>
      <c r="F126" s="16"/>
      <c r="G126" s="16"/>
      <c r="H126" s="17"/>
      <c r="I126" s="17"/>
      <c r="J126" s="17"/>
      <c r="K126" s="17"/>
      <c r="L126" s="18" t="str">
        <f>IF(C126="","",SoldCasa0+SUM(H$7:H126)-SUM(J$7:J126))</f>
        <v/>
      </c>
      <c r="M126" s="18" t="str">
        <f>IF(C126="","",SoldBanca0+SUM(I$7:I126)-SUM(K$7:K126))</f>
        <v/>
      </c>
    </row>
    <row r="127" spans="2:13" x14ac:dyDescent="0.2">
      <c r="B127" s="12" t="str">
        <f>IF(C127="","",COUNT(C$7:C127))</f>
        <v/>
      </c>
      <c r="C127" s="13"/>
      <c r="D127" s="14"/>
      <c r="E127" s="15"/>
      <c r="F127" s="16"/>
      <c r="G127" s="16"/>
      <c r="H127" s="17"/>
      <c r="I127" s="17"/>
      <c r="J127" s="17"/>
      <c r="K127" s="17"/>
      <c r="L127" s="18" t="str">
        <f>IF(C127="","",SoldCasa0+SUM(H$7:H127)-SUM(J$7:J127))</f>
        <v/>
      </c>
      <c r="M127" s="18" t="str">
        <f>IF(C127="","",SoldBanca0+SUM(I$7:I127)-SUM(K$7:K127))</f>
        <v/>
      </c>
    </row>
    <row r="128" spans="2:13" x14ac:dyDescent="0.2">
      <c r="B128" s="12" t="str">
        <f>IF(C128="","",COUNT(C$7:C128))</f>
        <v/>
      </c>
      <c r="C128" s="13"/>
      <c r="D128" s="14"/>
      <c r="E128" s="15"/>
      <c r="F128" s="16"/>
      <c r="G128" s="16"/>
      <c r="H128" s="17"/>
      <c r="I128" s="17"/>
      <c r="J128" s="17"/>
      <c r="K128" s="17"/>
      <c r="L128" s="18" t="str">
        <f>IF(C128="","",SoldCasa0+SUM(H$7:H128)-SUM(J$7:J128))</f>
        <v/>
      </c>
      <c r="M128" s="18" t="str">
        <f>IF(C128="","",SoldBanca0+SUM(I$7:I128)-SUM(K$7:K128))</f>
        <v/>
      </c>
    </row>
    <row r="129" spans="2:13" x14ac:dyDescent="0.2">
      <c r="B129" s="12" t="str">
        <f>IF(C129="","",COUNT(C$7:C129))</f>
        <v/>
      </c>
      <c r="C129" s="13"/>
      <c r="D129" s="14"/>
      <c r="E129" s="15"/>
      <c r="F129" s="16"/>
      <c r="G129" s="16"/>
      <c r="H129" s="17"/>
      <c r="I129" s="17"/>
      <c r="J129" s="17"/>
      <c r="K129" s="17"/>
      <c r="L129" s="18" t="str">
        <f>IF(C129="","",SoldCasa0+SUM(H$7:H129)-SUM(J$7:J129))</f>
        <v/>
      </c>
      <c r="M129" s="18" t="str">
        <f>IF(C129="","",SoldBanca0+SUM(I$7:I129)-SUM(K$7:K129))</f>
        <v/>
      </c>
    </row>
    <row r="130" spans="2:13" x14ac:dyDescent="0.2">
      <c r="B130" s="12" t="str">
        <f>IF(C130="","",COUNT(C$7:C130))</f>
        <v/>
      </c>
      <c r="C130" s="13"/>
      <c r="D130" s="14"/>
      <c r="E130" s="15"/>
      <c r="F130" s="16"/>
      <c r="G130" s="16"/>
      <c r="H130" s="17"/>
      <c r="I130" s="17"/>
      <c r="J130" s="17"/>
      <c r="K130" s="17"/>
      <c r="L130" s="18" t="str">
        <f>IF(C130="","",SoldCasa0+SUM(H$7:H130)-SUM(J$7:J130))</f>
        <v/>
      </c>
      <c r="M130" s="18" t="str">
        <f>IF(C130="","",SoldBanca0+SUM(I$7:I130)-SUM(K$7:K130))</f>
        <v/>
      </c>
    </row>
    <row r="131" spans="2:13" x14ac:dyDescent="0.2">
      <c r="B131" s="12" t="str">
        <f>IF(C131="","",COUNT(C$7:C131))</f>
        <v/>
      </c>
      <c r="C131" s="13"/>
      <c r="D131" s="14"/>
      <c r="E131" s="15"/>
      <c r="F131" s="16"/>
      <c r="G131" s="16"/>
      <c r="H131" s="17"/>
      <c r="I131" s="17"/>
      <c r="J131" s="17"/>
      <c r="K131" s="17"/>
      <c r="L131" s="18" t="str">
        <f>IF(C131="","",SoldCasa0+SUM(H$7:H131)-SUM(J$7:J131))</f>
        <v/>
      </c>
      <c r="M131" s="18" t="str">
        <f>IF(C131="","",SoldBanca0+SUM(I$7:I131)-SUM(K$7:K131))</f>
        <v/>
      </c>
    </row>
    <row r="132" spans="2:13" x14ac:dyDescent="0.2">
      <c r="B132" s="12" t="str">
        <f>IF(C132="","",COUNT(C$7:C132))</f>
        <v/>
      </c>
      <c r="C132" s="13"/>
      <c r="D132" s="14"/>
      <c r="E132" s="15"/>
      <c r="F132" s="16"/>
      <c r="G132" s="16"/>
      <c r="H132" s="17"/>
      <c r="I132" s="17"/>
      <c r="J132" s="17"/>
      <c r="K132" s="17"/>
      <c r="L132" s="18" t="str">
        <f>IF(C132="","",SoldCasa0+SUM(H$7:H132)-SUM(J$7:J132))</f>
        <v/>
      </c>
      <c r="M132" s="18" t="str">
        <f>IF(C132="","",SoldBanca0+SUM(I$7:I132)-SUM(K$7:K132))</f>
        <v/>
      </c>
    </row>
    <row r="133" spans="2:13" x14ac:dyDescent="0.2">
      <c r="B133" s="12" t="str">
        <f>IF(C133="","",COUNT(C$7:C133))</f>
        <v/>
      </c>
      <c r="C133" s="13"/>
      <c r="D133" s="14"/>
      <c r="E133" s="15"/>
      <c r="F133" s="16"/>
      <c r="G133" s="16"/>
      <c r="H133" s="17"/>
      <c r="I133" s="17"/>
      <c r="J133" s="17"/>
      <c r="K133" s="17"/>
      <c r="L133" s="18" t="str">
        <f>IF(C133="","",SoldCasa0+SUM(H$7:H133)-SUM(J$7:J133))</f>
        <v/>
      </c>
      <c r="M133" s="18" t="str">
        <f>IF(C133="","",SoldBanca0+SUM(I$7:I133)-SUM(K$7:K133))</f>
        <v/>
      </c>
    </row>
    <row r="134" spans="2:13" x14ac:dyDescent="0.2">
      <c r="B134" s="12" t="str">
        <f>IF(C134="","",COUNT(C$7:C134))</f>
        <v/>
      </c>
      <c r="C134" s="13"/>
      <c r="D134" s="14"/>
      <c r="E134" s="15"/>
      <c r="F134" s="16"/>
      <c r="G134" s="16"/>
      <c r="H134" s="17"/>
      <c r="I134" s="17"/>
      <c r="J134" s="17"/>
      <c r="K134" s="17"/>
      <c r="L134" s="18" t="str">
        <f>IF(C134="","",SoldCasa0+SUM(H$7:H134)-SUM(J$7:J134))</f>
        <v/>
      </c>
      <c r="M134" s="18" t="str">
        <f>IF(C134="","",SoldBanca0+SUM(I$7:I134)-SUM(K$7:K134))</f>
        <v/>
      </c>
    </row>
    <row r="135" spans="2:13" x14ac:dyDescent="0.2">
      <c r="B135" s="12" t="str">
        <f>IF(C135="","",COUNT(C$7:C135))</f>
        <v/>
      </c>
      <c r="C135" s="13"/>
      <c r="D135" s="14"/>
      <c r="E135" s="15"/>
      <c r="F135" s="16"/>
      <c r="G135" s="16"/>
      <c r="H135" s="17"/>
      <c r="I135" s="17"/>
      <c r="J135" s="17"/>
      <c r="K135" s="17"/>
      <c r="L135" s="18" t="str">
        <f>IF(C135="","",SoldCasa0+SUM(H$7:H135)-SUM(J$7:J135))</f>
        <v/>
      </c>
      <c r="M135" s="18" t="str">
        <f>IF(C135="","",SoldBanca0+SUM(I$7:I135)-SUM(K$7:K135))</f>
        <v/>
      </c>
    </row>
    <row r="136" spans="2:13" x14ac:dyDescent="0.2">
      <c r="B136" s="12" t="str">
        <f>IF(C136="","",COUNT(C$7:C136))</f>
        <v/>
      </c>
      <c r="C136" s="13"/>
      <c r="D136" s="14"/>
      <c r="E136" s="15"/>
      <c r="F136" s="16"/>
      <c r="G136" s="16"/>
      <c r="H136" s="17"/>
      <c r="I136" s="17"/>
      <c r="J136" s="17"/>
      <c r="K136" s="17"/>
      <c r="L136" s="18" t="str">
        <f>IF(C136="","",SoldCasa0+SUM(H$7:H136)-SUM(J$7:J136))</f>
        <v/>
      </c>
      <c r="M136" s="18" t="str">
        <f>IF(C136="","",SoldBanca0+SUM(I$7:I136)-SUM(K$7:K136))</f>
        <v/>
      </c>
    </row>
    <row r="137" spans="2:13" x14ac:dyDescent="0.2">
      <c r="B137" s="12" t="str">
        <f>IF(C137="","",COUNT(C$7:C137))</f>
        <v/>
      </c>
      <c r="C137" s="13"/>
      <c r="D137" s="14"/>
      <c r="E137" s="15"/>
      <c r="F137" s="16"/>
      <c r="G137" s="16"/>
      <c r="H137" s="17"/>
      <c r="I137" s="17"/>
      <c r="J137" s="17"/>
      <c r="K137" s="17"/>
      <c r="L137" s="18" t="str">
        <f>IF(C137="","",SoldCasa0+SUM(H$7:H137)-SUM(J$7:J137))</f>
        <v/>
      </c>
      <c r="M137" s="18" t="str">
        <f>IF(C137="","",SoldBanca0+SUM(I$7:I137)-SUM(K$7:K137))</f>
        <v/>
      </c>
    </row>
    <row r="138" spans="2:13" x14ac:dyDescent="0.2">
      <c r="B138" s="12" t="str">
        <f>IF(C138="","",COUNT(C$7:C138))</f>
        <v/>
      </c>
      <c r="C138" s="13"/>
      <c r="D138" s="14"/>
      <c r="E138" s="15"/>
      <c r="F138" s="16"/>
      <c r="G138" s="16"/>
      <c r="H138" s="17"/>
      <c r="I138" s="17"/>
      <c r="J138" s="17"/>
      <c r="K138" s="17"/>
      <c r="L138" s="18" t="str">
        <f>IF(C138="","",SoldCasa0+SUM(H$7:H138)-SUM(J$7:J138))</f>
        <v/>
      </c>
      <c r="M138" s="18" t="str">
        <f>IF(C138="","",SoldBanca0+SUM(I$7:I138)-SUM(K$7:K138))</f>
        <v/>
      </c>
    </row>
    <row r="139" spans="2:13" x14ac:dyDescent="0.2">
      <c r="B139" s="12" t="str">
        <f>IF(C139="","",COUNT(C$7:C139))</f>
        <v/>
      </c>
      <c r="C139" s="13"/>
      <c r="D139" s="14"/>
      <c r="E139" s="15"/>
      <c r="F139" s="16"/>
      <c r="G139" s="16"/>
      <c r="H139" s="17"/>
      <c r="I139" s="17"/>
      <c r="J139" s="17"/>
      <c r="K139" s="17"/>
      <c r="L139" s="18" t="str">
        <f>IF(C139="","",SoldCasa0+SUM(H$7:H139)-SUM(J$7:J139))</f>
        <v/>
      </c>
      <c r="M139" s="18" t="str">
        <f>IF(C139="","",SoldBanca0+SUM(I$7:I139)-SUM(K$7:K139))</f>
        <v/>
      </c>
    </row>
    <row r="140" spans="2:13" x14ac:dyDescent="0.2">
      <c r="B140" s="12" t="str">
        <f>IF(C140="","",COUNT(C$7:C140))</f>
        <v/>
      </c>
      <c r="C140" s="13"/>
      <c r="D140" s="14"/>
      <c r="E140" s="15"/>
      <c r="F140" s="16"/>
      <c r="G140" s="16"/>
      <c r="H140" s="17"/>
      <c r="I140" s="17"/>
      <c r="J140" s="17"/>
      <c r="K140" s="17"/>
      <c r="L140" s="18" t="str">
        <f>IF(C140="","",SoldCasa0+SUM(H$7:H140)-SUM(J$7:J140))</f>
        <v/>
      </c>
      <c r="M140" s="18" t="str">
        <f>IF(C140="","",SoldBanca0+SUM(I$7:I140)-SUM(K$7:K140))</f>
        <v/>
      </c>
    </row>
    <row r="141" spans="2:13" x14ac:dyDescent="0.2">
      <c r="B141" s="12" t="str">
        <f>IF(C141="","",COUNT(C$7:C141))</f>
        <v/>
      </c>
      <c r="C141" s="13"/>
      <c r="D141" s="14"/>
      <c r="E141" s="15"/>
      <c r="F141" s="16"/>
      <c r="G141" s="16"/>
      <c r="H141" s="17"/>
      <c r="I141" s="17"/>
      <c r="J141" s="17"/>
      <c r="K141" s="17"/>
      <c r="L141" s="18" t="str">
        <f>IF(C141="","",SoldCasa0+SUM(H$7:H141)-SUM(J$7:J141))</f>
        <v/>
      </c>
      <c r="M141" s="18" t="str">
        <f>IF(C141="","",SoldBanca0+SUM(I$7:I141)-SUM(K$7:K141))</f>
        <v/>
      </c>
    </row>
    <row r="142" spans="2:13" x14ac:dyDescent="0.2">
      <c r="B142" s="12" t="str">
        <f>IF(C142="","",COUNT(C$7:C142))</f>
        <v/>
      </c>
      <c r="C142" s="13"/>
      <c r="D142" s="14"/>
      <c r="E142" s="15"/>
      <c r="F142" s="16"/>
      <c r="G142" s="16"/>
      <c r="H142" s="17"/>
      <c r="I142" s="17"/>
      <c r="J142" s="17"/>
      <c r="K142" s="17"/>
      <c r="L142" s="18" t="str">
        <f>IF(C142="","",SoldCasa0+SUM(H$7:H142)-SUM(J$7:J142))</f>
        <v/>
      </c>
      <c r="M142" s="18" t="str">
        <f>IF(C142="","",SoldBanca0+SUM(I$7:I142)-SUM(K$7:K142))</f>
        <v/>
      </c>
    </row>
    <row r="143" spans="2:13" x14ac:dyDescent="0.2">
      <c r="B143" s="12" t="str">
        <f>IF(C143="","",COUNT(C$7:C143))</f>
        <v/>
      </c>
      <c r="C143" s="13"/>
      <c r="D143" s="14"/>
      <c r="E143" s="15"/>
      <c r="F143" s="16"/>
      <c r="G143" s="16"/>
      <c r="H143" s="17"/>
      <c r="I143" s="17"/>
      <c r="J143" s="17"/>
      <c r="K143" s="17"/>
      <c r="L143" s="18" t="str">
        <f>IF(C143="","",SoldCasa0+SUM(H$7:H143)-SUM(J$7:J143))</f>
        <v/>
      </c>
      <c r="M143" s="18" t="str">
        <f>IF(C143="","",SoldBanca0+SUM(I$7:I143)-SUM(K$7:K143))</f>
        <v/>
      </c>
    </row>
    <row r="144" spans="2:13" x14ac:dyDescent="0.2">
      <c r="B144" s="12" t="str">
        <f>IF(C144="","",COUNT(C$7:C144))</f>
        <v/>
      </c>
      <c r="C144" s="13"/>
      <c r="D144" s="14"/>
      <c r="E144" s="15"/>
      <c r="F144" s="16"/>
      <c r="G144" s="16"/>
      <c r="H144" s="17"/>
      <c r="I144" s="17"/>
      <c r="J144" s="17"/>
      <c r="K144" s="17"/>
      <c r="L144" s="18" t="str">
        <f>IF(C144="","",SoldCasa0+SUM(H$7:H144)-SUM(J$7:J144))</f>
        <v/>
      </c>
      <c r="M144" s="18" t="str">
        <f>IF(C144="","",SoldBanca0+SUM(I$7:I144)-SUM(K$7:K144))</f>
        <v/>
      </c>
    </row>
    <row r="145" spans="2:13" x14ac:dyDescent="0.2">
      <c r="B145" s="12" t="str">
        <f>IF(C145="","",COUNT(C$7:C145))</f>
        <v/>
      </c>
      <c r="C145" s="13"/>
      <c r="D145" s="14"/>
      <c r="E145" s="15"/>
      <c r="F145" s="16"/>
      <c r="G145" s="16"/>
      <c r="H145" s="17"/>
      <c r="I145" s="17"/>
      <c r="J145" s="17"/>
      <c r="K145" s="17"/>
      <c r="L145" s="18" t="str">
        <f>IF(C145="","",SoldCasa0+SUM(H$7:H145)-SUM(J$7:J145))</f>
        <v/>
      </c>
      <c r="M145" s="18" t="str">
        <f>IF(C145="","",SoldBanca0+SUM(I$7:I145)-SUM(K$7:K145))</f>
        <v/>
      </c>
    </row>
    <row r="146" spans="2:13" x14ac:dyDescent="0.2">
      <c r="B146" s="12" t="str">
        <f>IF(C146="","",COUNT(C$7:C146))</f>
        <v/>
      </c>
      <c r="C146" s="13"/>
      <c r="D146" s="14"/>
      <c r="E146" s="15"/>
      <c r="F146" s="16"/>
      <c r="G146" s="16"/>
      <c r="H146" s="17"/>
      <c r="I146" s="17"/>
      <c r="J146" s="17"/>
      <c r="K146" s="17"/>
      <c r="L146" s="18" t="str">
        <f>IF(C146="","",SoldCasa0+SUM(H$7:H146)-SUM(J$7:J146))</f>
        <v/>
      </c>
      <c r="M146" s="18" t="str">
        <f>IF(C146="","",SoldBanca0+SUM(I$7:I146)-SUM(K$7:K146))</f>
        <v/>
      </c>
    </row>
    <row r="147" spans="2:13" x14ac:dyDescent="0.2">
      <c r="B147" s="12" t="str">
        <f>IF(C147="","",COUNT(C$7:C147))</f>
        <v/>
      </c>
      <c r="C147" s="13"/>
      <c r="D147" s="14"/>
      <c r="E147" s="15"/>
      <c r="F147" s="16"/>
      <c r="G147" s="16"/>
      <c r="H147" s="17"/>
      <c r="I147" s="17"/>
      <c r="J147" s="17"/>
      <c r="K147" s="17"/>
      <c r="L147" s="18" t="str">
        <f>IF(C147="","",SoldCasa0+SUM(H$7:H147)-SUM(J$7:J147))</f>
        <v/>
      </c>
      <c r="M147" s="18" t="str">
        <f>IF(C147="","",SoldBanca0+SUM(I$7:I147)-SUM(K$7:K147))</f>
        <v/>
      </c>
    </row>
    <row r="148" spans="2:13" x14ac:dyDescent="0.2">
      <c r="B148" s="12" t="str">
        <f>IF(C148="","",COUNT(C$7:C148))</f>
        <v/>
      </c>
      <c r="C148" s="13"/>
      <c r="D148" s="14"/>
      <c r="E148" s="15"/>
      <c r="F148" s="16"/>
      <c r="G148" s="16"/>
      <c r="H148" s="17"/>
      <c r="I148" s="17"/>
      <c r="J148" s="17"/>
      <c r="K148" s="17"/>
      <c r="L148" s="18" t="str">
        <f>IF(C148="","",SoldCasa0+SUM(H$7:H148)-SUM(J$7:J148))</f>
        <v/>
      </c>
      <c r="M148" s="18" t="str">
        <f>IF(C148="","",SoldBanca0+SUM(I$7:I148)-SUM(K$7:K148))</f>
        <v/>
      </c>
    </row>
    <row r="149" spans="2:13" x14ac:dyDescent="0.2">
      <c r="B149" s="12" t="str">
        <f>IF(C149="","",COUNT(C$7:C149))</f>
        <v/>
      </c>
      <c r="C149" s="13"/>
      <c r="D149" s="14"/>
      <c r="E149" s="15"/>
      <c r="F149" s="16"/>
      <c r="G149" s="16"/>
      <c r="H149" s="17"/>
      <c r="I149" s="17"/>
      <c r="J149" s="17"/>
      <c r="K149" s="17"/>
      <c r="L149" s="18" t="str">
        <f>IF(C149="","",SoldCasa0+SUM(H$7:H149)-SUM(J$7:J149))</f>
        <v/>
      </c>
      <c r="M149" s="18" t="str">
        <f>IF(C149="","",SoldBanca0+SUM(I$7:I149)-SUM(K$7:K149))</f>
        <v/>
      </c>
    </row>
    <row r="150" spans="2:13" x14ac:dyDescent="0.2">
      <c r="B150" s="12" t="str">
        <f>IF(C150="","",COUNT(C$7:C150))</f>
        <v/>
      </c>
      <c r="C150" s="13"/>
      <c r="D150" s="14"/>
      <c r="E150" s="15"/>
      <c r="F150" s="16"/>
      <c r="G150" s="16"/>
      <c r="H150" s="17"/>
      <c r="I150" s="17"/>
      <c r="J150" s="17"/>
      <c r="K150" s="17"/>
      <c r="L150" s="18" t="str">
        <f>IF(C150="","",SoldCasa0+SUM(H$7:H150)-SUM(J$7:J150))</f>
        <v/>
      </c>
      <c r="M150" s="18" t="str">
        <f>IF(C150="","",SoldBanca0+SUM(I$7:I150)-SUM(K$7:K150))</f>
        <v/>
      </c>
    </row>
    <row r="151" spans="2:13" x14ac:dyDescent="0.2">
      <c r="B151" s="12" t="str">
        <f>IF(C151="","",COUNT(C$7:C151))</f>
        <v/>
      </c>
      <c r="C151" s="13"/>
      <c r="D151" s="14"/>
      <c r="E151" s="15"/>
      <c r="F151" s="16"/>
      <c r="G151" s="16"/>
      <c r="H151" s="17"/>
      <c r="I151" s="17"/>
      <c r="J151" s="17"/>
      <c r="K151" s="17"/>
      <c r="L151" s="18" t="str">
        <f>IF(C151="","",SoldCasa0+SUM(H$7:H151)-SUM(J$7:J151))</f>
        <v/>
      </c>
      <c r="M151" s="18" t="str">
        <f>IF(C151="","",SoldBanca0+SUM(I$7:I151)-SUM(K$7:K151))</f>
        <v/>
      </c>
    </row>
    <row r="152" spans="2:13" x14ac:dyDescent="0.2">
      <c r="B152" s="12" t="str">
        <f>IF(C152="","",COUNT(C$7:C152))</f>
        <v/>
      </c>
      <c r="C152" s="13"/>
      <c r="D152" s="14"/>
      <c r="E152" s="15"/>
      <c r="F152" s="16"/>
      <c r="G152" s="16"/>
      <c r="H152" s="17"/>
      <c r="I152" s="17"/>
      <c r="J152" s="17"/>
      <c r="K152" s="17"/>
      <c r="L152" s="18" t="str">
        <f>IF(C152="","",SoldCasa0+SUM(H$7:H152)-SUM(J$7:J152))</f>
        <v/>
      </c>
      <c r="M152" s="18" t="str">
        <f>IF(C152="","",SoldBanca0+SUM(I$7:I152)-SUM(K$7:K152))</f>
        <v/>
      </c>
    </row>
    <row r="153" spans="2:13" x14ac:dyDescent="0.2">
      <c r="B153" s="12" t="str">
        <f>IF(C153="","",COUNT(C$7:C153))</f>
        <v/>
      </c>
      <c r="C153" s="13"/>
      <c r="D153" s="14"/>
      <c r="E153" s="15"/>
      <c r="F153" s="16"/>
      <c r="G153" s="16"/>
      <c r="H153" s="17"/>
      <c r="I153" s="17"/>
      <c r="J153" s="17"/>
      <c r="K153" s="17"/>
      <c r="L153" s="18" t="str">
        <f>IF(C153="","",SoldCasa0+SUM(H$7:H153)-SUM(J$7:J153))</f>
        <v/>
      </c>
      <c r="M153" s="18" t="str">
        <f>IF(C153="","",SoldBanca0+SUM(I$7:I153)-SUM(K$7:K153))</f>
        <v/>
      </c>
    </row>
    <row r="154" spans="2:13" x14ac:dyDescent="0.2">
      <c r="B154" s="12" t="str">
        <f>IF(C154="","",COUNT(C$7:C154))</f>
        <v/>
      </c>
      <c r="C154" s="13"/>
      <c r="D154" s="14"/>
      <c r="E154" s="15"/>
      <c r="F154" s="16"/>
      <c r="G154" s="16"/>
      <c r="H154" s="17"/>
      <c r="I154" s="17"/>
      <c r="J154" s="17"/>
      <c r="K154" s="17"/>
      <c r="L154" s="18" t="str">
        <f>IF(C154="","",SoldCasa0+SUM(H$7:H154)-SUM(J$7:J154))</f>
        <v/>
      </c>
      <c r="M154" s="18" t="str">
        <f>IF(C154="","",SoldBanca0+SUM(I$7:I154)-SUM(K$7:K154))</f>
        <v/>
      </c>
    </row>
    <row r="155" spans="2:13" x14ac:dyDescent="0.2">
      <c r="B155" s="12" t="str">
        <f>IF(C155="","",COUNT(C$7:C155))</f>
        <v/>
      </c>
      <c r="C155" s="13"/>
      <c r="D155" s="14"/>
      <c r="E155" s="15"/>
      <c r="F155" s="16"/>
      <c r="G155" s="16"/>
      <c r="H155" s="17"/>
      <c r="I155" s="17"/>
      <c r="J155" s="17"/>
      <c r="K155" s="17"/>
      <c r="L155" s="18" t="str">
        <f>IF(C155="","",SoldCasa0+SUM(H$7:H155)-SUM(J$7:J155))</f>
        <v/>
      </c>
      <c r="M155" s="18" t="str">
        <f>IF(C155="","",SoldBanca0+SUM(I$7:I155)-SUM(K$7:K155))</f>
        <v/>
      </c>
    </row>
    <row r="156" spans="2:13" x14ac:dyDescent="0.2">
      <c r="B156" s="12" t="str">
        <f>IF(C156="","",COUNT(C$7:C156))</f>
        <v/>
      </c>
      <c r="C156" s="13"/>
      <c r="D156" s="14"/>
      <c r="E156" s="15"/>
      <c r="F156" s="16"/>
      <c r="G156" s="16"/>
      <c r="H156" s="17"/>
      <c r="I156" s="17"/>
      <c r="J156" s="17"/>
      <c r="K156" s="17"/>
      <c r="L156" s="18" t="str">
        <f>IF(C156="","",SoldCasa0+SUM(H$7:H156)-SUM(J$7:J156))</f>
        <v/>
      </c>
      <c r="M156" s="18" t="str">
        <f>IF(C156="","",SoldBanca0+SUM(I$7:I156)-SUM(K$7:K156))</f>
        <v/>
      </c>
    </row>
    <row r="157" spans="2:13" x14ac:dyDescent="0.2">
      <c r="B157" s="12" t="str">
        <f>IF(C157="","",COUNT(C$7:C157))</f>
        <v/>
      </c>
      <c r="C157" s="13"/>
      <c r="D157" s="14"/>
      <c r="E157" s="15"/>
      <c r="F157" s="16"/>
      <c r="G157" s="16"/>
      <c r="H157" s="17"/>
      <c r="I157" s="17"/>
      <c r="J157" s="17"/>
      <c r="K157" s="17"/>
      <c r="L157" s="18" t="str">
        <f>IF(C157="","",SoldCasa0+SUM(H$7:H157)-SUM(J$7:J157))</f>
        <v/>
      </c>
      <c r="M157" s="18" t="str">
        <f>IF(C157="","",SoldBanca0+SUM(I$7:I157)-SUM(K$7:K157))</f>
        <v/>
      </c>
    </row>
    <row r="158" spans="2:13" x14ac:dyDescent="0.2">
      <c r="B158" s="12" t="str">
        <f>IF(C158="","",COUNT(C$7:C158))</f>
        <v/>
      </c>
      <c r="C158" s="13"/>
      <c r="D158" s="14"/>
      <c r="E158" s="15"/>
      <c r="F158" s="16"/>
      <c r="G158" s="16"/>
      <c r="H158" s="17"/>
      <c r="I158" s="17"/>
      <c r="J158" s="17"/>
      <c r="K158" s="17"/>
      <c r="L158" s="18" t="str">
        <f>IF(C158="","",SoldCasa0+SUM(H$7:H158)-SUM(J$7:J158))</f>
        <v/>
      </c>
      <c r="M158" s="18" t="str">
        <f>IF(C158="","",SoldBanca0+SUM(I$7:I158)-SUM(K$7:K158))</f>
        <v/>
      </c>
    </row>
    <row r="159" spans="2:13" x14ac:dyDescent="0.2">
      <c r="B159" s="12" t="str">
        <f>IF(C159="","",COUNT(C$7:C159))</f>
        <v/>
      </c>
      <c r="C159" s="13"/>
      <c r="D159" s="14"/>
      <c r="E159" s="15"/>
      <c r="F159" s="16"/>
      <c r="G159" s="16"/>
      <c r="H159" s="17"/>
      <c r="I159" s="17"/>
      <c r="J159" s="17"/>
      <c r="K159" s="17"/>
      <c r="L159" s="18" t="str">
        <f>IF(C159="","",SoldCasa0+SUM(H$7:H159)-SUM(J$7:J159))</f>
        <v/>
      </c>
      <c r="M159" s="18" t="str">
        <f>IF(C159="","",SoldBanca0+SUM(I$7:I159)-SUM(K$7:K159))</f>
        <v/>
      </c>
    </row>
    <row r="160" spans="2:13" x14ac:dyDescent="0.2">
      <c r="B160" s="12" t="str">
        <f>IF(C160="","",COUNT(C$7:C160))</f>
        <v/>
      </c>
      <c r="C160" s="13"/>
      <c r="D160" s="14"/>
      <c r="E160" s="15"/>
      <c r="F160" s="16"/>
      <c r="G160" s="16"/>
      <c r="H160" s="17"/>
      <c r="I160" s="17"/>
      <c r="J160" s="17"/>
      <c r="K160" s="17"/>
      <c r="L160" s="18" t="str">
        <f>IF(C160="","",SoldCasa0+SUM(H$7:H160)-SUM(J$7:J160))</f>
        <v/>
      </c>
      <c r="M160" s="18" t="str">
        <f>IF(C160="","",SoldBanca0+SUM(I$7:I160)-SUM(K$7:K160))</f>
        <v/>
      </c>
    </row>
    <row r="161" spans="2:13" x14ac:dyDescent="0.2">
      <c r="B161" s="12" t="str">
        <f>IF(C161="","",COUNT(C$7:C161))</f>
        <v/>
      </c>
      <c r="C161" s="13"/>
      <c r="D161" s="14"/>
      <c r="E161" s="15"/>
      <c r="F161" s="16"/>
      <c r="G161" s="16"/>
      <c r="H161" s="17"/>
      <c r="I161" s="17"/>
      <c r="J161" s="17"/>
      <c r="K161" s="17"/>
      <c r="L161" s="18" t="str">
        <f>IF(C161="","",SoldCasa0+SUM(H$7:H161)-SUM(J$7:J161))</f>
        <v/>
      </c>
      <c r="M161" s="18" t="str">
        <f>IF(C161="","",SoldBanca0+SUM(I$7:I161)-SUM(K$7:K161))</f>
        <v/>
      </c>
    </row>
    <row r="162" spans="2:13" x14ac:dyDescent="0.2">
      <c r="B162" s="12" t="str">
        <f>IF(C162="","",COUNT(C$7:C162))</f>
        <v/>
      </c>
      <c r="C162" s="13"/>
      <c r="D162" s="14"/>
      <c r="E162" s="15"/>
      <c r="F162" s="16"/>
      <c r="G162" s="16"/>
      <c r="H162" s="17"/>
      <c r="I162" s="17"/>
      <c r="J162" s="17"/>
      <c r="K162" s="17"/>
      <c r="L162" s="18" t="str">
        <f>IF(C162="","",SoldCasa0+SUM(H$7:H162)-SUM(J$7:J162))</f>
        <v/>
      </c>
      <c r="M162" s="18" t="str">
        <f>IF(C162="","",SoldBanca0+SUM(I$7:I162)-SUM(K$7:K162))</f>
        <v/>
      </c>
    </row>
    <row r="163" spans="2:13" x14ac:dyDescent="0.2">
      <c r="B163" s="12" t="str">
        <f>IF(C163="","",COUNT(C$7:C163))</f>
        <v/>
      </c>
      <c r="C163" s="13"/>
      <c r="D163" s="14"/>
      <c r="E163" s="15"/>
      <c r="F163" s="16"/>
      <c r="G163" s="16"/>
      <c r="H163" s="17"/>
      <c r="I163" s="17"/>
      <c r="J163" s="17"/>
      <c r="K163" s="17"/>
      <c r="L163" s="18" t="str">
        <f>IF(C163="","",SoldCasa0+SUM(H$7:H163)-SUM(J$7:J163))</f>
        <v/>
      </c>
      <c r="M163" s="18" t="str">
        <f>IF(C163="","",SoldBanca0+SUM(I$7:I163)-SUM(K$7:K163))</f>
        <v/>
      </c>
    </row>
    <row r="164" spans="2:13" x14ac:dyDescent="0.2">
      <c r="B164" s="12" t="str">
        <f>IF(C164="","",COUNT(C$7:C164))</f>
        <v/>
      </c>
      <c r="C164" s="13"/>
      <c r="D164" s="14"/>
      <c r="E164" s="15"/>
      <c r="F164" s="16"/>
      <c r="G164" s="16"/>
      <c r="H164" s="17"/>
      <c r="I164" s="17"/>
      <c r="J164" s="17"/>
      <c r="K164" s="17"/>
      <c r="L164" s="18" t="str">
        <f>IF(C164="","",SoldCasa0+SUM(H$7:H164)-SUM(J$7:J164))</f>
        <v/>
      </c>
      <c r="M164" s="18" t="str">
        <f>IF(C164="","",SoldBanca0+SUM(I$7:I164)-SUM(K$7:K164))</f>
        <v/>
      </c>
    </row>
    <row r="165" spans="2:13" x14ac:dyDescent="0.2">
      <c r="B165" s="12" t="str">
        <f>IF(C165="","",COUNT(C$7:C165))</f>
        <v/>
      </c>
      <c r="C165" s="13"/>
      <c r="D165" s="14"/>
      <c r="E165" s="15"/>
      <c r="F165" s="16"/>
      <c r="G165" s="16"/>
      <c r="H165" s="17"/>
      <c r="I165" s="17"/>
      <c r="J165" s="17"/>
      <c r="K165" s="17"/>
      <c r="L165" s="18" t="str">
        <f>IF(C165="","",SoldCasa0+SUM(H$7:H165)-SUM(J$7:J165))</f>
        <v/>
      </c>
      <c r="M165" s="18" t="str">
        <f>IF(C165="","",SoldBanca0+SUM(I$7:I165)-SUM(K$7:K165))</f>
        <v/>
      </c>
    </row>
    <row r="166" spans="2:13" x14ac:dyDescent="0.2">
      <c r="B166" s="12" t="str">
        <f>IF(C166="","",COUNT(C$7:C166))</f>
        <v/>
      </c>
      <c r="C166" s="13"/>
      <c r="D166" s="14"/>
      <c r="E166" s="15"/>
      <c r="F166" s="16"/>
      <c r="G166" s="16"/>
      <c r="H166" s="17"/>
      <c r="I166" s="17"/>
      <c r="J166" s="17"/>
      <c r="K166" s="17"/>
      <c r="L166" s="18" t="str">
        <f>IF(C166="","",SoldCasa0+SUM(H$7:H166)-SUM(J$7:J166))</f>
        <v/>
      </c>
      <c r="M166" s="18" t="str">
        <f>IF(C166="","",SoldBanca0+SUM(I$7:I166)-SUM(K$7:K166))</f>
        <v/>
      </c>
    </row>
    <row r="167" spans="2:13" x14ac:dyDescent="0.2">
      <c r="B167" s="12" t="str">
        <f>IF(C167="","",COUNT(C$7:C167))</f>
        <v/>
      </c>
      <c r="C167" s="13"/>
      <c r="D167" s="14"/>
      <c r="E167" s="15"/>
      <c r="F167" s="16"/>
      <c r="G167" s="16"/>
      <c r="H167" s="17"/>
      <c r="I167" s="17"/>
      <c r="J167" s="17"/>
      <c r="K167" s="17"/>
      <c r="L167" s="18" t="str">
        <f>IF(C167="","",SoldCasa0+SUM(H$7:H167)-SUM(J$7:J167))</f>
        <v/>
      </c>
      <c r="M167" s="18" t="str">
        <f>IF(C167="","",SoldBanca0+SUM(I$7:I167)-SUM(K$7:K167))</f>
        <v/>
      </c>
    </row>
    <row r="168" spans="2:13" x14ac:dyDescent="0.2">
      <c r="B168" s="12" t="str">
        <f>IF(C168="","",COUNT(C$7:C168))</f>
        <v/>
      </c>
      <c r="C168" s="13"/>
      <c r="D168" s="14"/>
      <c r="E168" s="15"/>
      <c r="F168" s="16"/>
      <c r="G168" s="16"/>
      <c r="H168" s="17"/>
      <c r="I168" s="17"/>
      <c r="J168" s="17"/>
      <c r="K168" s="17"/>
      <c r="L168" s="18" t="str">
        <f>IF(C168="","",SoldCasa0+SUM(H$7:H168)-SUM(J$7:J168))</f>
        <v/>
      </c>
      <c r="M168" s="18" t="str">
        <f>IF(C168="","",SoldBanca0+SUM(I$7:I168)-SUM(K$7:K168))</f>
        <v/>
      </c>
    </row>
    <row r="169" spans="2:13" x14ac:dyDescent="0.2">
      <c r="B169" s="12" t="str">
        <f>IF(C169="","",COUNT(C$7:C169))</f>
        <v/>
      </c>
      <c r="C169" s="13"/>
      <c r="D169" s="14"/>
      <c r="E169" s="15"/>
      <c r="F169" s="16"/>
      <c r="G169" s="16"/>
      <c r="H169" s="17"/>
      <c r="I169" s="17"/>
      <c r="J169" s="17"/>
      <c r="K169" s="17"/>
      <c r="L169" s="18" t="str">
        <f>IF(C169="","",SoldCasa0+SUM(H$7:H169)-SUM(J$7:J169))</f>
        <v/>
      </c>
      <c r="M169" s="18" t="str">
        <f>IF(C169="","",SoldBanca0+SUM(I$7:I169)-SUM(K$7:K169))</f>
        <v/>
      </c>
    </row>
    <row r="170" spans="2:13" x14ac:dyDescent="0.2">
      <c r="B170" s="12" t="str">
        <f>IF(C170="","",COUNT(C$7:C170))</f>
        <v/>
      </c>
      <c r="C170" s="13"/>
      <c r="D170" s="14"/>
      <c r="E170" s="15"/>
      <c r="F170" s="16"/>
      <c r="G170" s="16"/>
      <c r="H170" s="17"/>
      <c r="I170" s="17"/>
      <c r="J170" s="17"/>
      <c r="K170" s="17"/>
      <c r="L170" s="18" t="str">
        <f>IF(C170="","",SoldCasa0+SUM(H$7:H170)-SUM(J$7:J170))</f>
        <v/>
      </c>
      <c r="M170" s="18" t="str">
        <f>IF(C170="","",SoldBanca0+SUM(I$7:I170)-SUM(K$7:K170))</f>
        <v/>
      </c>
    </row>
    <row r="171" spans="2:13" x14ac:dyDescent="0.2">
      <c r="B171" s="12" t="str">
        <f>IF(C171="","",COUNT(C$7:C171))</f>
        <v/>
      </c>
      <c r="C171" s="13"/>
      <c r="D171" s="14"/>
      <c r="E171" s="15"/>
      <c r="F171" s="16"/>
      <c r="G171" s="16"/>
      <c r="H171" s="17"/>
      <c r="I171" s="17"/>
      <c r="J171" s="17"/>
      <c r="K171" s="17"/>
      <c r="L171" s="18" t="str">
        <f>IF(C171="","",SoldCasa0+SUM(H$7:H171)-SUM(J$7:J171))</f>
        <v/>
      </c>
      <c r="M171" s="18" t="str">
        <f>IF(C171="","",SoldBanca0+SUM(I$7:I171)-SUM(K$7:K171))</f>
        <v/>
      </c>
    </row>
    <row r="172" spans="2:13" x14ac:dyDescent="0.2">
      <c r="B172" s="12" t="str">
        <f>IF(C172="","",COUNT(C$7:C172))</f>
        <v/>
      </c>
      <c r="C172" s="13"/>
      <c r="D172" s="14"/>
      <c r="E172" s="15"/>
      <c r="F172" s="16"/>
      <c r="G172" s="16"/>
      <c r="H172" s="17"/>
      <c r="I172" s="17"/>
      <c r="J172" s="17"/>
      <c r="K172" s="17"/>
      <c r="L172" s="18" t="str">
        <f>IF(C172="","",SoldCasa0+SUM(H$7:H172)-SUM(J$7:J172))</f>
        <v/>
      </c>
      <c r="M172" s="18" t="str">
        <f>IF(C172="","",SoldBanca0+SUM(I$7:I172)-SUM(K$7:K172))</f>
        <v/>
      </c>
    </row>
    <row r="173" spans="2:13" x14ac:dyDescent="0.2">
      <c r="B173" s="12" t="str">
        <f>IF(C173="","",COUNT(C$7:C173))</f>
        <v/>
      </c>
      <c r="C173" s="13"/>
      <c r="D173" s="14"/>
      <c r="E173" s="15"/>
      <c r="F173" s="16"/>
      <c r="G173" s="16"/>
      <c r="H173" s="17"/>
      <c r="I173" s="17"/>
      <c r="J173" s="17"/>
      <c r="K173" s="17"/>
      <c r="L173" s="18" t="str">
        <f>IF(C173="","",SoldCasa0+SUM(H$7:H173)-SUM(J$7:J173))</f>
        <v/>
      </c>
      <c r="M173" s="18" t="str">
        <f>IF(C173="","",SoldBanca0+SUM(I$7:I173)-SUM(K$7:K173))</f>
        <v/>
      </c>
    </row>
    <row r="174" spans="2:13" x14ac:dyDescent="0.2">
      <c r="B174" s="12" t="str">
        <f>IF(C174="","",COUNT(C$7:C174))</f>
        <v/>
      </c>
      <c r="C174" s="13"/>
      <c r="D174" s="14"/>
      <c r="E174" s="15"/>
      <c r="F174" s="16"/>
      <c r="G174" s="16"/>
      <c r="H174" s="17"/>
      <c r="I174" s="17"/>
      <c r="J174" s="17"/>
      <c r="K174" s="17"/>
      <c r="L174" s="18" t="str">
        <f>IF(C174="","",SoldCasa0+SUM(H$7:H174)-SUM(J$7:J174))</f>
        <v/>
      </c>
      <c r="M174" s="18" t="str">
        <f>IF(C174="","",SoldBanca0+SUM(I$7:I174)-SUM(K$7:K174))</f>
        <v/>
      </c>
    </row>
    <row r="175" spans="2:13" x14ac:dyDescent="0.2">
      <c r="B175" s="12" t="str">
        <f>IF(C175="","",COUNT(C$7:C175))</f>
        <v/>
      </c>
      <c r="C175" s="13"/>
      <c r="D175" s="14"/>
      <c r="E175" s="15"/>
      <c r="F175" s="16"/>
      <c r="G175" s="16"/>
      <c r="H175" s="17"/>
      <c r="I175" s="17"/>
      <c r="J175" s="17"/>
      <c r="K175" s="17"/>
      <c r="L175" s="18" t="str">
        <f>IF(C175="","",SoldCasa0+SUM(H$7:H175)-SUM(J$7:J175))</f>
        <v/>
      </c>
      <c r="M175" s="18" t="str">
        <f>IF(C175="","",SoldBanca0+SUM(I$7:I175)-SUM(K$7:K175))</f>
        <v/>
      </c>
    </row>
    <row r="176" spans="2:13" x14ac:dyDescent="0.2">
      <c r="B176" s="12" t="str">
        <f>IF(C176="","",COUNT(C$7:C176))</f>
        <v/>
      </c>
      <c r="C176" s="13"/>
      <c r="D176" s="14"/>
      <c r="E176" s="15"/>
      <c r="F176" s="16"/>
      <c r="G176" s="16"/>
      <c r="H176" s="17"/>
      <c r="I176" s="17"/>
      <c r="J176" s="17"/>
      <c r="K176" s="17"/>
      <c r="L176" s="18" t="str">
        <f>IF(C176="","",SoldCasa0+SUM(H$7:H176)-SUM(J$7:J176))</f>
        <v/>
      </c>
      <c r="M176" s="18" t="str">
        <f>IF(C176="","",SoldBanca0+SUM(I$7:I176)-SUM(K$7:K176))</f>
        <v/>
      </c>
    </row>
    <row r="177" spans="2:13" x14ac:dyDescent="0.2">
      <c r="B177" s="12" t="str">
        <f>IF(C177="","",COUNT(C$7:C177))</f>
        <v/>
      </c>
      <c r="C177" s="13"/>
      <c r="D177" s="14"/>
      <c r="E177" s="15"/>
      <c r="F177" s="16"/>
      <c r="G177" s="16"/>
      <c r="H177" s="17"/>
      <c r="I177" s="17"/>
      <c r="J177" s="17"/>
      <c r="K177" s="17"/>
      <c r="L177" s="18" t="str">
        <f>IF(C177="","",SoldCasa0+SUM(H$7:H177)-SUM(J$7:J177))</f>
        <v/>
      </c>
      <c r="M177" s="18" t="str">
        <f>IF(C177="","",SoldBanca0+SUM(I$7:I177)-SUM(K$7:K177))</f>
        <v/>
      </c>
    </row>
    <row r="178" spans="2:13" x14ac:dyDescent="0.2">
      <c r="B178" s="12" t="str">
        <f>IF(C178="","",COUNT(C$7:C178))</f>
        <v/>
      </c>
      <c r="C178" s="13"/>
      <c r="D178" s="14"/>
      <c r="E178" s="15"/>
      <c r="F178" s="16"/>
      <c r="G178" s="16"/>
      <c r="H178" s="17"/>
      <c r="I178" s="17"/>
      <c r="J178" s="17"/>
      <c r="K178" s="17"/>
      <c r="L178" s="18" t="str">
        <f>IF(C178="","",SoldCasa0+SUM(H$7:H178)-SUM(J$7:J178))</f>
        <v/>
      </c>
      <c r="M178" s="18" t="str">
        <f>IF(C178="","",SoldBanca0+SUM(I$7:I178)-SUM(K$7:K178))</f>
        <v/>
      </c>
    </row>
    <row r="179" spans="2:13" x14ac:dyDescent="0.2">
      <c r="B179" s="12" t="str">
        <f>IF(C179="","",COUNT(C$7:C179))</f>
        <v/>
      </c>
      <c r="C179" s="13"/>
      <c r="D179" s="14"/>
      <c r="E179" s="15"/>
      <c r="F179" s="16"/>
      <c r="G179" s="16"/>
      <c r="H179" s="17"/>
      <c r="I179" s="17"/>
      <c r="J179" s="17"/>
      <c r="K179" s="17"/>
      <c r="L179" s="18" t="str">
        <f>IF(C179="","",SoldCasa0+SUM(H$7:H179)-SUM(J$7:J179))</f>
        <v/>
      </c>
      <c r="M179" s="18" t="str">
        <f>IF(C179="","",SoldBanca0+SUM(I$7:I179)-SUM(K$7:K179))</f>
        <v/>
      </c>
    </row>
    <row r="180" spans="2:13" x14ac:dyDescent="0.2">
      <c r="B180" s="12" t="str">
        <f>IF(C180="","",COUNT(C$7:C180))</f>
        <v/>
      </c>
      <c r="C180" s="13"/>
      <c r="D180" s="14"/>
      <c r="E180" s="15"/>
      <c r="F180" s="16"/>
      <c r="G180" s="16"/>
      <c r="H180" s="17"/>
      <c r="I180" s="17"/>
      <c r="J180" s="17"/>
      <c r="K180" s="17"/>
      <c r="L180" s="18" t="str">
        <f>IF(C180="","",SoldCasa0+SUM(H$7:H180)-SUM(J$7:J180))</f>
        <v/>
      </c>
      <c r="M180" s="18" t="str">
        <f>IF(C180="","",SoldBanca0+SUM(I$7:I180)-SUM(K$7:K180))</f>
        <v/>
      </c>
    </row>
    <row r="181" spans="2:13" x14ac:dyDescent="0.2">
      <c r="B181" s="12" t="str">
        <f>IF(C181="","",COUNT(C$7:C181))</f>
        <v/>
      </c>
      <c r="C181" s="13"/>
      <c r="D181" s="14"/>
      <c r="E181" s="15"/>
      <c r="F181" s="16"/>
      <c r="G181" s="16"/>
      <c r="H181" s="17"/>
      <c r="I181" s="17"/>
      <c r="J181" s="17"/>
      <c r="K181" s="17"/>
      <c r="L181" s="18" t="str">
        <f>IF(C181="","",SoldCasa0+SUM(H$7:H181)-SUM(J$7:J181))</f>
        <v/>
      </c>
      <c r="M181" s="18" t="str">
        <f>IF(C181="","",SoldBanca0+SUM(I$7:I181)-SUM(K$7:K181))</f>
        <v/>
      </c>
    </row>
    <row r="182" spans="2:13" x14ac:dyDescent="0.2">
      <c r="B182" s="12" t="str">
        <f>IF(C182="","",COUNT(C$7:C182))</f>
        <v/>
      </c>
      <c r="C182" s="13"/>
      <c r="D182" s="14"/>
      <c r="E182" s="15"/>
      <c r="F182" s="16"/>
      <c r="G182" s="16"/>
      <c r="H182" s="17"/>
      <c r="I182" s="17"/>
      <c r="J182" s="17"/>
      <c r="K182" s="17"/>
      <c r="L182" s="18" t="str">
        <f>IF(C182="","",SoldCasa0+SUM(H$7:H182)-SUM(J$7:J182))</f>
        <v/>
      </c>
      <c r="M182" s="18" t="str">
        <f>IF(C182="","",SoldBanca0+SUM(I$7:I182)-SUM(K$7:K182))</f>
        <v/>
      </c>
    </row>
    <row r="183" spans="2:13" x14ac:dyDescent="0.2">
      <c r="B183" s="12" t="str">
        <f>IF(C183="","",COUNT(C$7:C183))</f>
        <v/>
      </c>
      <c r="C183" s="13"/>
      <c r="D183" s="14"/>
      <c r="E183" s="15"/>
      <c r="F183" s="16"/>
      <c r="G183" s="16"/>
      <c r="H183" s="17"/>
      <c r="I183" s="17"/>
      <c r="J183" s="17"/>
      <c r="K183" s="17"/>
      <c r="L183" s="18" t="str">
        <f>IF(C183="","",SoldCasa0+SUM(H$7:H183)-SUM(J$7:J183))</f>
        <v/>
      </c>
      <c r="M183" s="18" t="str">
        <f>IF(C183="","",SoldBanca0+SUM(I$7:I183)-SUM(K$7:K183))</f>
        <v/>
      </c>
    </row>
    <row r="184" spans="2:13" x14ac:dyDescent="0.2">
      <c r="B184" s="12" t="str">
        <f>IF(C184="","",COUNT(C$7:C184))</f>
        <v/>
      </c>
      <c r="C184" s="13"/>
      <c r="D184" s="14"/>
      <c r="E184" s="15"/>
      <c r="F184" s="16"/>
      <c r="G184" s="16"/>
      <c r="H184" s="17"/>
      <c r="I184" s="17"/>
      <c r="J184" s="17"/>
      <c r="K184" s="17"/>
      <c r="L184" s="18" t="str">
        <f>IF(C184="","",SoldCasa0+SUM(H$7:H184)-SUM(J$7:J184))</f>
        <v/>
      </c>
      <c r="M184" s="18" t="str">
        <f>IF(C184="","",SoldBanca0+SUM(I$7:I184)-SUM(K$7:K184))</f>
        <v/>
      </c>
    </row>
    <row r="185" spans="2:13" x14ac:dyDescent="0.2">
      <c r="B185" s="12" t="str">
        <f>IF(C185="","",COUNT(C$7:C185))</f>
        <v/>
      </c>
      <c r="C185" s="13"/>
      <c r="D185" s="14"/>
      <c r="E185" s="15"/>
      <c r="F185" s="16"/>
      <c r="G185" s="16"/>
      <c r="H185" s="17"/>
      <c r="I185" s="17"/>
      <c r="J185" s="17"/>
      <c r="K185" s="17"/>
      <c r="L185" s="18" t="str">
        <f>IF(C185="","",SoldCasa0+SUM(H$7:H185)-SUM(J$7:J185))</f>
        <v/>
      </c>
      <c r="M185" s="18" t="str">
        <f>IF(C185="","",SoldBanca0+SUM(I$7:I185)-SUM(K$7:K185))</f>
        <v/>
      </c>
    </row>
    <row r="186" spans="2:13" x14ac:dyDescent="0.2">
      <c r="B186" s="12" t="str">
        <f>IF(C186="","",COUNT(C$7:C186))</f>
        <v/>
      </c>
      <c r="C186" s="13"/>
      <c r="D186" s="14"/>
      <c r="E186" s="15"/>
      <c r="F186" s="16"/>
      <c r="G186" s="16"/>
      <c r="H186" s="17"/>
      <c r="I186" s="17"/>
      <c r="J186" s="17"/>
      <c r="K186" s="17"/>
      <c r="L186" s="18" t="str">
        <f>IF(C186="","",SoldCasa0+SUM(H$7:H186)-SUM(J$7:J186))</f>
        <v/>
      </c>
      <c r="M186" s="18" t="str">
        <f>IF(C186="","",SoldBanca0+SUM(I$7:I186)-SUM(K$7:K186))</f>
        <v/>
      </c>
    </row>
    <row r="187" spans="2:13" x14ac:dyDescent="0.2">
      <c r="B187" s="12" t="str">
        <f>IF(C187="","",COUNT(C$7:C187))</f>
        <v/>
      </c>
      <c r="C187" s="13"/>
      <c r="D187" s="14"/>
      <c r="E187" s="15"/>
      <c r="F187" s="16"/>
      <c r="G187" s="16"/>
      <c r="H187" s="17"/>
      <c r="I187" s="17"/>
      <c r="J187" s="17"/>
      <c r="K187" s="17"/>
      <c r="L187" s="18" t="str">
        <f>IF(C187="","",SoldCasa0+SUM(H$7:H187)-SUM(J$7:J187))</f>
        <v/>
      </c>
      <c r="M187" s="18" t="str">
        <f>IF(C187="","",SoldBanca0+SUM(I$7:I187)-SUM(K$7:K187))</f>
        <v/>
      </c>
    </row>
    <row r="188" spans="2:13" x14ac:dyDescent="0.2">
      <c r="B188" s="12" t="str">
        <f>IF(C188="","",COUNT(C$7:C188))</f>
        <v/>
      </c>
      <c r="C188" s="13"/>
      <c r="D188" s="14"/>
      <c r="E188" s="15"/>
      <c r="F188" s="16"/>
      <c r="G188" s="16"/>
      <c r="H188" s="17"/>
      <c r="I188" s="17"/>
      <c r="J188" s="17"/>
      <c r="K188" s="17"/>
      <c r="L188" s="18" t="str">
        <f>IF(C188="","",SoldCasa0+SUM(H$7:H188)-SUM(J$7:J188))</f>
        <v/>
      </c>
      <c r="M188" s="18" t="str">
        <f>IF(C188="","",SoldBanca0+SUM(I$7:I188)-SUM(K$7:K188))</f>
        <v/>
      </c>
    </row>
    <row r="189" spans="2:13" x14ac:dyDescent="0.2">
      <c r="B189" s="12" t="str">
        <f>IF(C189="","",COUNT(C$7:C189))</f>
        <v/>
      </c>
      <c r="C189" s="13"/>
      <c r="D189" s="14"/>
      <c r="E189" s="15"/>
      <c r="F189" s="16"/>
      <c r="G189" s="16"/>
      <c r="H189" s="17"/>
      <c r="I189" s="17"/>
      <c r="J189" s="17"/>
      <c r="K189" s="17"/>
      <c r="L189" s="18" t="str">
        <f>IF(C189="","",SoldCasa0+SUM(H$7:H189)-SUM(J$7:J189))</f>
        <v/>
      </c>
      <c r="M189" s="18" t="str">
        <f>IF(C189="","",SoldBanca0+SUM(I$7:I189)-SUM(K$7:K189))</f>
        <v/>
      </c>
    </row>
    <row r="190" spans="2:13" x14ac:dyDescent="0.2">
      <c r="B190" s="12" t="str">
        <f>IF(C190="","",COUNT(C$7:C190))</f>
        <v/>
      </c>
      <c r="C190" s="13"/>
      <c r="D190" s="14"/>
      <c r="E190" s="15"/>
      <c r="F190" s="16"/>
      <c r="G190" s="16"/>
      <c r="H190" s="17"/>
      <c r="I190" s="17"/>
      <c r="J190" s="17"/>
      <c r="K190" s="17"/>
      <c r="L190" s="18" t="str">
        <f>IF(C190="","",SoldCasa0+SUM(H$7:H190)-SUM(J$7:J190))</f>
        <v/>
      </c>
      <c r="M190" s="18" t="str">
        <f>IF(C190="","",SoldBanca0+SUM(I$7:I190)-SUM(K$7:K190))</f>
        <v/>
      </c>
    </row>
    <row r="191" spans="2:13" x14ac:dyDescent="0.2">
      <c r="B191" s="12" t="str">
        <f>IF(C191="","",COUNT(C$7:C191))</f>
        <v/>
      </c>
      <c r="C191" s="13"/>
      <c r="D191" s="14"/>
      <c r="E191" s="15"/>
      <c r="F191" s="16"/>
      <c r="G191" s="16"/>
      <c r="H191" s="17"/>
      <c r="I191" s="17"/>
      <c r="J191" s="17"/>
      <c r="K191" s="17"/>
      <c r="L191" s="18" t="str">
        <f>IF(C191="","",SoldCasa0+SUM(H$7:H191)-SUM(J$7:J191))</f>
        <v/>
      </c>
      <c r="M191" s="18" t="str">
        <f>IF(C191="","",SoldBanca0+SUM(I$7:I191)-SUM(K$7:K191))</f>
        <v/>
      </c>
    </row>
    <row r="192" spans="2:13" x14ac:dyDescent="0.2">
      <c r="B192" s="12" t="str">
        <f>IF(C192="","",COUNT(C$7:C192))</f>
        <v/>
      </c>
      <c r="C192" s="13"/>
      <c r="D192" s="14"/>
      <c r="E192" s="15"/>
      <c r="F192" s="16"/>
      <c r="G192" s="16"/>
      <c r="H192" s="17"/>
      <c r="I192" s="17"/>
      <c r="J192" s="17"/>
      <c r="K192" s="17"/>
      <c r="L192" s="18" t="str">
        <f>IF(C192="","",SoldCasa0+SUM(H$7:H192)-SUM(J$7:J192))</f>
        <v/>
      </c>
      <c r="M192" s="18" t="str">
        <f>IF(C192="","",SoldBanca0+SUM(I$7:I192)-SUM(K$7:K192))</f>
        <v/>
      </c>
    </row>
    <row r="193" spans="2:13" x14ac:dyDescent="0.2">
      <c r="B193" s="12" t="str">
        <f>IF(C193="","",COUNT(C$7:C193))</f>
        <v/>
      </c>
      <c r="C193" s="13"/>
      <c r="D193" s="14"/>
      <c r="E193" s="15"/>
      <c r="F193" s="16"/>
      <c r="G193" s="16"/>
      <c r="H193" s="17"/>
      <c r="I193" s="17"/>
      <c r="J193" s="17"/>
      <c r="K193" s="17"/>
      <c r="L193" s="18" t="str">
        <f>IF(C193="","",SoldCasa0+SUM(H$7:H193)-SUM(J$7:J193))</f>
        <v/>
      </c>
      <c r="M193" s="18" t="str">
        <f>IF(C193="","",SoldBanca0+SUM(I$7:I193)-SUM(K$7:K193))</f>
        <v/>
      </c>
    </row>
    <row r="194" spans="2:13" x14ac:dyDescent="0.2">
      <c r="B194" s="12" t="str">
        <f>IF(C194="","",COUNT(C$7:C194))</f>
        <v/>
      </c>
      <c r="C194" s="13"/>
      <c r="D194" s="14"/>
      <c r="E194" s="15"/>
      <c r="F194" s="16"/>
      <c r="G194" s="16"/>
      <c r="H194" s="17"/>
      <c r="I194" s="17"/>
      <c r="J194" s="17"/>
      <c r="K194" s="17"/>
      <c r="L194" s="18" t="str">
        <f>IF(C194="","",SoldCasa0+SUM(H$7:H194)-SUM(J$7:J194))</f>
        <v/>
      </c>
      <c r="M194" s="18" t="str">
        <f>IF(C194="","",SoldBanca0+SUM(I$7:I194)-SUM(K$7:K194))</f>
        <v/>
      </c>
    </row>
    <row r="195" spans="2:13" x14ac:dyDescent="0.2">
      <c r="B195" s="12" t="str">
        <f>IF(C195="","",COUNT(C$7:C195))</f>
        <v/>
      </c>
      <c r="C195" s="13"/>
      <c r="D195" s="14"/>
      <c r="E195" s="15"/>
      <c r="F195" s="16"/>
      <c r="G195" s="16"/>
      <c r="H195" s="17"/>
      <c r="I195" s="17"/>
      <c r="J195" s="17"/>
      <c r="K195" s="17"/>
      <c r="L195" s="18" t="str">
        <f>IF(C195="","",SoldCasa0+SUM(H$7:H195)-SUM(J$7:J195))</f>
        <v/>
      </c>
      <c r="M195" s="18" t="str">
        <f>IF(C195="","",SoldBanca0+SUM(I$7:I195)-SUM(K$7:K195))</f>
        <v/>
      </c>
    </row>
    <row r="196" spans="2:13" x14ac:dyDescent="0.2">
      <c r="B196" s="12" t="str">
        <f>IF(C196="","",COUNT(C$7:C196))</f>
        <v/>
      </c>
      <c r="C196" s="13"/>
      <c r="D196" s="14"/>
      <c r="E196" s="15"/>
      <c r="F196" s="16"/>
      <c r="G196" s="16"/>
      <c r="H196" s="17"/>
      <c r="I196" s="17"/>
      <c r="J196" s="17"/>
      <c r="K196" s="17"/>
      <c r="L196" s="18" t="str">
        <f>IF(C196="","",SoldCasa0+SUM(H$7:H196)-SUM(J$7:J196))</f>
        <v/>
      </c>
      <c r="M196" s="18" t="str">
        <f>IF(C196="","",SoldBanca0+SUM(I$7:I196)-SUM(K$7:K196))</f>
        <v/>
      </c>
    </row>
    <row r="197" spans="2:13" x14ac:dyDescent="0.2">
      <c r="B197" s="12" t="str">
        <f>IF(C197="","",COUNT(C$7:C197))</f>
        <v/>
      </c>
      <c r="C197" s="13"/>
      <c r="D197" s="14"/>
      <c r="E197" s="15"/>
      <c r="F197" s="16"/>
      <c r="G197" s="16"/>
      <c r="H197" s="17"/>
      <c r="I197" s="17"/>
      <c r="J197" s="17"/>
      <c r="K197" s="17"/>
      <c r="L197" s="18" t="str">
        <f>IF(C197="","",SoldCasa0+SUM(H$7:H197)-SUM(J$7:J197))</f>
        <v/>
      </c>
      <c r="M197" s="18" t="str">
        <f>IF(C197="","",SoldBanca0+SUM(I$7:I197)-SUM(K$7:K197))</f>
        <v/>
      </c>
    </row>
    <row r="198" spans="2:13" x14ac:dyDescent="0.2">
      <c r="B198" s="12" t="str">
        <f>IF(C198="","",COUNT(C$7:C198))</f>
        <v/>
      </c>
      <c r="C198" s="13"/>
      <c r="D198" s="14"/>
      <c r="E198" s="15"/>
      <c r="F198" s="16"/>
      <c r="G198" s="16"/>
      <c r="H198" s="17"/>
      <c r="I198" s="17"/>
      <c r="J198" s="17"/>
      <c r="K198" s="17"/>
      <c r="L198" s="18" t="str">
        <f>IF(C198="","",SoldCasa0+SUM(H$7:H198)-SUM(J$7:J198))</f>
        <v/>
      </c>
      <c r="M198" s="18" t="str">
        <f>IF(C198="","",SoldBanca0+SUM(I$7:I198)-SUM(K$7:K198))</f>
        <v/>
      </c>
    </row>
    <row r="199" spans="2:13" x14ac:dyDescent="0.2">
      <c r="B199" s="12" t="str">
        <f>IF(C199="","",COUNT(C$7:C199))</f>
        <v/>
      </c>
      <c r="C199" s="13"/>
      <c r="D199" s="14"/>
      <c r="E199" s="15"/>
      <c r="F199" s="16"/>
      <c r="G199" s="16"/>
      <c r="H199" s="17"/>
      <c r="I199" s="17"/>
      <c r="J199" s="17"/>
      <c r="K199" s="17"/>
      <c r="L199" s="18" t="str">
        <f>IF(C199="","",SoldCasa0+SUM(H$7:H199)-SUM(J$7:J199))</f>
        <v/>
      </c>
      <c r="M199" s="18" t="str">
        <f>IF(C199="","",SoldBanca0+SUM(I$7:I199)-SUM(K$7:K199))</f>
        <v/>
      </c>
    </row>
    <row r="200" spans="2:13" x14ac:dyDescent="0.2">
      <c r="B200" s="12" t="str">
        <f>IF(C200="","",COUNT(C$7:C200))</f>
        <v/>
      </c>
      <c r="C200" s="13"/>
      <c r="D200" s="14"/>
      <c r="E200" s="15"/>
      <c r="F200" s="16"/>
      <c r="G200" s="16"/>
      <c r="H200" s="17"/>
      <c r="I200" s="17"/>
      <c r="J200" s="17"/>
      <c r="K200" s="17"/>
      <c r="L200" s="18" t="str">
        <f>IF(C200="","",SoldCasa0+SUM(H$7:H200)-SUM(J$7:J200))</f>
        <v/>
      </c>
      <c r="M200" s="18" t="str">
        <f>IF(C200="","",SoldBanca0+SUM(I$7:I200)-SUM(K$7:K200))</f>
        <v/>
      </c>
    </row>
    <row r="201" spans="2:13" x14ac:dyDescent="0.2">
      <c r="B201" s="12" t="str">
        <f>IF(C201="","",COUNT(C$7:C201))</f>
        <v/>
      </c>
      <c r="C201" s="13"/>
      <c r="D201" s="14"/>
      <c r="E201" s="15"/>
      <c r="F201" s="16"/>
      <c r="G201" s="16"/>
      <c r="H201" s="17"/>
      <c r="I201" s="17"/>
      <c r="J201" s="17"/>
      <c r="K201" s="17"/>
      <c r="L201" s="18" t="str">
        <f>IF(C201="","",SoldCasa0+SUM(H$7:H201)-SUM(J$7:J201))</f>
        <v/>
      </c>
      <c r="M201" s="18" t="str">
        <f>IF(C201="","",SoldBanca0+SUM(I$7:I201)-SUM(K$7:K201))</f>
        <v/>
      </c>
    </row>
    <row r="202" spans="2:13" x14ac:dyDescent="0.2">
      <c r="B202" s="12" t="str">
        <f>IF(C202="","",COUNT(C$7:C202))</f>
        <v/>
      </c>
      <c r="C202" s="13"/>
      <c r="D202" s="14"/>
      <c r="E202" s="15"/>
      <c r="F202" s="16"/>
      <c r="G202" s="16"/>
      <c r="H202" s="17"/>
      <c r="I202" s="17"/>
      <c r="J202" s="17"/>
      <c r="K202" s="17"/>
      <c r="L202" s="18" t="str">
        <f>IF(C202="","",SoldCasa0+SUM(H$7:H202)-SUM(J$7:J202))</f>
        <v/>
      </c>
      <c r="M202" s="18" t="str">
        <f>IF(C202="","",SoldBanca0+SUM(I$7:I202)-SUM(K$7:K202))</f>
        <v/>
      </c>
    </row>
    <row r="203" spans="2:13" x14ac:dyDescent="0.2">
      <c r="B203" s="12" t="str">
        <f>IF(C203="","",COUNT(C$7:C203))</f>
        <v/>
      </c>
      <c r="C203" s="13"/>
      <c r="D203" s="14"/>
      <c r="E203" s="15"/>
      <c r="F203" s="16"/>
      <c r="G203" s="16"/>
      <c r="H203" s="17"/>
      <c r="I203" s="17"/>
      <c r="J203" s="17"/>
      <c r="K203" s="17"/>
      <c r="L203" s="18" t="str">
        <f>IF(C203="","",SoldCasa0+SUM(H$7:H203)-SUM(J$7:J203))</f>
        <v/>
      </c>
      <c r="M203" s="18" t="str">
        <f>IF(C203="","",SoldBanca0+SUM(I$7:I203)-SUM(K$7:K203))</f>
        <v/>
      </c>
    </row>
    <row r="204" spans="2:13" x14ac:dyDescent="0.2">
      <c r="B204" s="12" t="str">
        <f>IF(C204="","",COUNT(C$7:C204))</f>
        <v/>
      </c>
      <c r="C204" s="13"/>
      <c r="D204" s="14"/>
      <c r="E204" s="15"/>
      <c r="F204" s="16"/>
      <c r="G204" s="16"/>
      <c r="H204" s="17"/>
      <c r="I204" s="17"/>
      <c r="J204" s="17"/>
      <c r="K204" s="17"/>
      <c r="L204" s="18" t="str">
        <f>IF(C204="","",SoldCasa0+SUM(H$7:H204)-SUM(J$7:J204))</f>
        <v/>
      </c>
      <c r="M204" s="18" t="str">
        <f>IF(C204="","",SoldBanca0+SUM(I$7:I204)-SUM(K$7:K204))</f>
        <v/>
      </c>
    </row>
    <row r="205" spans="2:13" x14ac:dyDescent="0.2">
      <c r="B205" s="12" t="str">
        <f>IF(C205="","",COUNT(C$7:C205))</f>
        <v/>
      </c>
      <c r="C205" s="13"/>
      <c r="D205" s="14"/>
      <c r="E205" s="15"/>
      <c r="F205" s="16"/>
      <c r="G205" s="16"/>
      <c r="H205" s="17"/>
      <c r="I205" s="17"/>
      <c r="J205" s="17"/>
      <c r="K205" s="17"/>
      <c r="L205" s="18" t="str">
        <f>IF(C205="","",SoldCasa0+SUM(H$7:H205)-SUM(J$7:J205))</f>
        <v/>
      </c>
      <c r="M205" s="18" t="str">
        <f>IF(C205="","",SoldBanca0+SUM(I$7:I205)-SUM(K$7:K205))</f>
        <v/>
      </c>
    </row>
    <row r="206" spans="2:13" x14ac:dyDescent="0.2">
      <c r="B206" s="12" t="str">
        <f>IF(C206="","",COUNT(C$7:C206))</f>
        <v/>
      </c>
      <c r="C206" s="13"/>
      <c r="D206" s="14"/>
      <c r="E206" s="15"/>
      <c r="F206" s="16"/>
      <c r="G206" s="16"/>
      <c r="H206" s="17"/>
      <c r="I206" s="17"/>
      <c r="J206" s="17"/>
      <c r="K206" s="17"/>
      <c r="L206" s="18" t="str">
        <f>IF(C206="","",SoldCasa0+SUM(H$7:H206)-SUM(J$7:J206))</f>
        <v/>
      </c>
      <c r="M206" s="18" t="str">
        <f>IF(C206="","",SoldBanca0+SUM(I$7:I206)-SUM(K$7:K206))</f>
        <v/>
      </c>
    </row>
    <row r="207" spans="2:13" x14ac:dyDescent="0.2">
      <c r="B207" s="12" t="str">
        <f>IF(C207="","",COUNT(C$7:C207))</f>
        <v/>
      </c>
      <c r="C207" s="13"/>
      <c r="D207" s="14"/>
      <c r="E207" s="15"/>
      <c r="F207" s="16"/>
      <c r="G207" s="16"/>
      <c r="H207" s="17"/>
      <c r="I207" s="17"/>
      <c r="J207" s="17"/>
      <c r="K207" s="17"/>
      <c r="L207" s="18" t="str">
        <f>IF(C207="","",SoldCasa0+SUM(H$7:H207)-SUM(J$7:J207))</f>
        <v/>
      </c>
      <c r="M207" s="18" t="str">
        <f>IF(C207="","",SoldBanca0+SUM(I$7:I207)-SUM(K$7:K207))</f>
        <v/>
      </c>
    </row>
    <row r="208" spans="2:13" x14ac:dyDescent="0.2">
      <c r="B208" s="12" t="str">
        <f>IF(C208="","",COUNT(C$7:C208))</f>
        <v/>
      </c>
      <c r="C208" s="13"/>
      <c r="D208" s="14"/>
      <c r="E208" s="15"/>
      <c r="F208" s="16"/>
      <c r="G208" s="16"/>
      <c r="H208" s="17"/>
      <c r="I208" s="17"/>
      <c r="J208" s="17"/>
      <c r="K208" s="17"/>
      <c r="L208" s="18" t="str">
        <f>IF(C208="","",SoldCasa0+SUM(H$7:H208)-SUM(J$7:J208))</f>
        <v/>
      </c>
      <c r="M208" s="18" t="str">
        <f>IF(C208="","",SoldBanca0+SUM(I$7:I208)-SUM(K$7:K208))</f>
        <v/>
      </c>
    </row>
    <row r="209" spans="2:13" x14ac:dyDescent="0.2">
      <c r="B209" s="12" t="str">
        <f>IF(C209="","",COUNT(C$7:C209))</f>
        <v/>
      </c>
      <c r="C209" s="13"/>
      <c r="D209" s="14"/>
      <c r="E209" s="15"/>
      <c r="F209" s="16"/>
      <c r="G209" s="16"/>
      <c r="H209" s="17"/>
      <c r="I209" s="17"/>
      <c r="J209" s="17"/>
      <c r="K209" s="17"/>
      <c r="L209" s="18" t="str">
        <f>IF(C209="","",SoldCasa0+SUM(H$7:H209)-SUM(J$7:J209))</f>
        <v/>
      </c>
      <c r="M209" s="18" t="str">
        <f>IF(C209="","",SoldBanca0+SUM(I$7:I209)-SUM(K$7:K209))</f>
        <v/>
      </c>
    </row>
    <row r="210" spans="2:13" x14ac:dyDescent="0.2">
      <c r="B210" s="12" t="str">
        <f>IF(C210="","",COUNT(C$7:C210))</f>
        <v/>
      </c>
      <c r="C210" s="13"/>
      <c r="D210" s="14"/>
      <c r="E210" s="15"/>
      <c r="F210" s="16"/>
      <c r="G210" s="16"/>
      <c r="H210" s="17"/>
      <c r="I210" s="17"/>
      <c r="J210" s="17"/>
      <c r="K210" s="17"/>
      <c r="L210" s="18" t="str">
        <f>IF(C210="","",SoldCasa0+SUM(H$7:H210)-SUM(J$7:J210))</f>
        <v/>
      </c>
      <c r="M210" s="18" t="str">
        <f>IF(C210="","",SoldBanca0+SUM(I$7:I210)-SUM(K$7:K210))</f>
        <v/>
      </c>
    </row>
    <row r="211" spans="2:13" x14ac:dyDescent="0.2">
      <c r="B211" s="12" t="str">
        <f>IF(C211="","",COUNT(C$7:C211))</f>
        <v/>
      </c>
      <c r="C211" s="13"/>
      <c r="D211" s="14"/>
      <c r="E211" s="15"/>
      <c r="F211" s="16"/>
      <c r="G211" s="16"/>
      <c r="H211" s="17"/>
      <c r="I211" s="17"/>
      <c r="J211" s="17"/>
      <c r="K211" s="17"/>
      <c r="L211" s="18" t="str">
        <f>IF(C211="","",SoldCasa0+SUM(H$7:H211)-SUM(J$7:J211))</f>
        <v/>
      </c>
      <c r="M211" s="18" t="str">
        <f>IF(C211="","",SoldBanca0+SUM(I$7:I211)-SUM(K$7:K211))</f>
        <v/>
      </c>
    </row>
    <row r="212" spans="2:13" x14ac:dyDescent="0.2">
      <c r="B212" s="12" t="str">
        <f>IF(C212="","",COUNT(C$7:C212))</f>
        <v/>
      </c>
      <c r="C212" s="13"/>
      <c r="D212" s="14"/>
      <c r="E212" s="15"/>
      <c r="F212" s="16"/>
      <c r="G212" s="16"/>
      <c r="H212" s="17"/>
      <c r="I212" s="17"/>
      <c r="J212" s="17"/>
      <c r="K212" s="17"/>
      <c r="L212" s="18" t="str">
        <f>IF(C212="","",SoldCasa0+SUM(H$7:H212)-SUM(J$7:J212))</f>
        <v/>
      </c>
      <c r="M212" s="18" t="str">
        <f>IF(C212="","",SoldBanca0+SUM(I$7:I212)-SUM(K$7:K212))</f>
        <v/>
      </c>
    </row>
    <row r="213" spans="2:13" x14ac:dyDescent="0.2">
      <c r="B213" s="12" t="str">
        <f>IF(C213="","",COUNT(C$7:C213))</f>
        <v/>
      </c>
      <c r="C213" s="13"/>
      <c r="D213" s="14"/>
      <c r="E213" s="15"/>
      <c r="F213" s="16"/>
      <c r="G213" s="16"/>
      <c r="H213" s="17"/>
      <c r="I213" s="17"/>
      <c r="J213" s="17"/>
      <c r="K213" s="17"/>
      <c r="L213" s="18" t="str">
        <f>IF(C213="","",SoldCasa0+SUM(H$7:H213)-SUM(J$7:J213))</f>
        <v/>
      </c>
      <c r="M213" s="18" t="str">
        <f>IF(C213="","",SoldBanca0+SUM(I$7:I213)-SUM(K$7:K213))</f>
        <v/>
      </c>
    </row>
    <row r="214" spans="2:13" x14ac:dyDescent="0.2">
      <c r="B214" s="12" t="str">
        <f>IF(C214="","",COUNT(C$7:C214))</f>
        <v/>
      </c>
      <c r="C214" s="13"/>
      <c r="D214" s="14"/>
      <c r="E214" s="15"/>
      <c r="F214" s="16"/>
      <c r="G214" s="16"/>
      <c r="H214" s="17"/>
      <c r="I214" s="17"/>
      <c r="J214" s="17"/>
      <c r="K214" s="17"/>
      <c r="L214" s="18" t="str">
        <f>IF(C214="","",SoldCasa0+SUM(H$7:H214)-SUM(J$7:J214))</f>
        <v/>
      </c>
      <c r="M214" s="18" t="str">
        <f>IF(C214="","",SoldBanca0+SUM(I$7:I214)-SUM(K$7:K214))</f>
        <v/>
      </c>
    </row>
    <row r="215" spans="2:13" x14ac:dyDescent="0.2">
      <c r="B215" s="12" t="str">
        <f>IF(C215="","",COUNT(C$7:C215))</f>
        <v/>
      </c>
      <c r="C215" s="13"/>
      <c r="D215" s="14"/>
      <c r="E215" s="15"/>
      <c r="F215" s="16"/>
      <c r="G215" s="16"/>
      <c r="H215" s="17"/>
      <c r="I215" s="17"/>
      <c r="J215" s="17"/>
      <c r="K215" s="17"/>
      <c r="L215" s="18" t="str">
        <f>IF(C215="","",SoldCasa0+SUM(H$7:H215)-SUM(J$7:J215))</f>
        <v/>
      </c>
      <c r="M215" s="18" t="str">
        <f>IF(C215="","",SoldBanca0+SUM(I$7:I215)-SUM(K$7:K215))</f>
        <v/>
      </c>
    </row>
    <row r="216" spans="2:13" x14ac:dyDescent="0.2">
      <c r="B216" s="12" t="str">
        <f>IF(C216="","",COUNT(C$7:C216))</f>
        <v/>
      </c>
      <c r="C216" s="13"/>
      <c r="D216" s="14"/>
      <c r="E216" s="15"/>
      <c r="F216" s="16"/>
      <c r="G216" s="16"/>
      <c r="H216" s="17"/>
      <c r="I216" s="17"/>
      <c r="J216" s="17"/>
      <c r="K216" s="17"/>
      <c r="L216" s="18" t="str">
        <f>IF(C216="","",SoldCasa0+SUM(H$7:H216)-SUM(J$7:J216))</f>
        <v/>
      </c>
      <c r="M216" s="18" t="str">
        <f>IF(C216="","",SoldBanca0+SUM(I$7:I216)-SUM(K$7:K216))</f>
        <v/>
      </c>
    </row>
    <row r="217" spans="2:13" x14ac:dyDescent="0.2">
      <c r="B217" s="12" t="str">
        <f>IF(C217="","",COUNT(C$7:C217))</f>
        <v/>
      </c>
      <c r="C217" s="13"/>
      <c r="D217" s="14"/>
      <c r="E217" s="15"/>
      <c r="F217" s="16"/>
      <c r="G217" s="16"/>
      <c r="H217" s="17"/>
      <c r="I217" s="17"/>
      <c r="J217" s="17"/>
      <c r="K217" s="17"/>
      <c r="L217" s="18" t="str">
        <f>IF(C217="","",SoldCasa0+SUM(H$7:H217)-SUM(J$7:J217))</f>
        <v/>
      </c>
      <c r="M217" s="18" t="str">
        <f>IF(C217="","",SoldBanca0+SUM(I$7:I217)-SUM(K$7:K217))</f>
        <v/>
      </c>
    </row>
    <row r="218" spans="2:13" x14ac:dyDescent="0.2">
      <c r="B218" s="12" t="str">
        <f>IF(C218="","",COUNT(C$7:C218))</f>
        <v/>
      </c>
      <c r="C218" s="13"/>
      <c r="D218" s="14"/>
      <c r="E218" s="15"/>
      <c r="F218" s="16"/>
      <c r="G218" s="16"/>
      <c r="H218" s="17"/>
      <c r="I218" s="17"/>
      <c r="J218" s="17"/>
      <c r="K218" s="17"/>
      <c r="L218" s="18" t="str">
        <f>IF(C218="","",SoldCasa0+SUM(H$7:H218)-SUM(J$7:J218))</f>
        <v/>
      </c>
      <c r="M218" s="18" t="str">
        <f>IF(C218="","",SoldBanca0+SUM(I$7:I218)-SUM(K$7:K218))</f>
        <v/>
      </c>
    </row>
    <row r="219" spans="2:13" x14ac:dyDescent="0.2">
      <c r="B219" s="12" t="str">
        <f>IF(C219="","",COUNT(C$7:C219))</f>
        <v/>
      </c>
      <c r="C219" s="13"/>
      <c r="D219" s="14"/>
      <c r="E219" s="15"/>
      <c r="F219" s="16"/>
      <c r="G219" s="16"/>
      <c r="H219" s="17"/>
      <c r="I219" s="17"/>
      <c r="J219" s="17"/>
      <c r="K219" s="17"/>
      <c r="L219" s="18" t="str">
        <f>IF(C219="","",SoldCasa0+SUM(H$7:H219)-SUM(J$7:J219))</f>
        <v/>
      </c>
      <c r="M219" s="18" t="str">
        <f>IF(C219="","",SoldBanca0+SUM(I$7:I219)-SUM(K$7:K219))</f>
        <v/>
      </c>
    </row>
    <row r="220" spans="2:13" x14ac:dyDescent="0.2">
      <c r="B220" s="12" t="str">
        <f>IF(C220="","",COUNT(C$7:C220))</f>
        <v/>
      </c>
      <c r="C220" s="13"/>
      <c r="D220" s="14"/>
      <c r="E220" s="15"/>
      <c r="F220" s="16"/>
      <c r="G220" s="16"/>
      <c r="H220" s="17"/>
      <c r="I220" s="17"/>
      <c r="J220" s="17"/>
      <c r="K220" s="17"/>
      <c r="L220" s="18" t="str">
        <f>IF(C220="","",SoldCasa0+SUM(H$7:H220)-SUM(J$7:J220))</f>
        <v/>
      </c>
      <c r="M220" s="18" t="str">
        <f>IF(C220="","",SoldBanca0+SUM(I$7:I220)-SUM(K$7:K220))</f>
        <v/>
      </c>
    </row>
    <row r="221" spans="2:13" x14ac:dyDescent="0.2">
      <c r="B221" s="12" t="str">
        <f>IF(C221="","",COUNT(C$7:C221))</f>
        <v/>
      </c>
      <c r="C221" s="13"/>
      <c r="D221" s="14"/>
      <c r="E221" s="15"/>
      <c r="F221" s="16"/>
      <c r="G221" s="16"/>
      <c r="H221" s="17"/>
      <c r="I221" s="17"/>
      <c r="J221" s="17"/>
      <c r="K221" s="17"/>
      <c r="L221" s="18" t="str">
        <f>IF(C221="","",SoldCasa0+SUM(H$7:H221)-SUM(J$7:J221))</f>
        <v/>
      </c>
      <c r="M221" s="18" t="str">
        <f>IF(C221="","",SoldBanca0+SUM(I$7:I221)-SUM(K$7:K221))</f>
        <v/>
      </c>
    </row>
    <row r="222" spans="2:13" x14ac:dyDescent="0.2">
      <c r="B222" s="12" t="str">
        <f>IF(C222="","",COUNT(C$7:C222))</f>
        <v/>
      </c>
      <c r="C222" s="13"/>
      <c r="D222" s="14"/>
      <c r="E222" s="15"/>
      <c r="F222" s="16"/>
      <c r="G222" s="16"/>
      <c r="H222" s="17"/>
      <c r="I222" s="17"/>
      <c r="J222" s="17"/>
      <c r="K222" s="17"/>
      <c r="L222" s="18" t="str">
        <f>IF(C222="","",SoldCasa0+SUM(H$7:H222)-SUM(J$7:J222))</f>
        <v/>
      </c>
      <c r="M222" s="18" t="str">
        <f>IF(C222="","",SoldBanca0+SUM(I$7:I222)-SUM(K$7:K222))</f>
        <v/>
      </c>
    </row>
    <row r="223" spans="2:13" x14ac:dyDescent="0.2">
      <c r="B223" s="12" t="str">
        <f>IF(C223="","",COUNT(C$7:C223))</f>
        <v/>
      </c>
      <c r="C223" s="13"/>
      <c r="D223" s="14"/>
      <c r="E223" s="15"/>
      <c r="F223" s="16"/>
      <c r="G223" s="16"/>
      <c r="H223" s="17"/>
      <c r="I223" s="17"/>
      <c r="J223" s="17"/>
      <c r="K223" s="17"/>
      <c r="L223" s="18" t="str">
        <f>IF(C223="","",SoldCasa0+SUM(H$7:H223)-SUM(J$7:J223))</f>
        <v/>
      </c>
      <c r="M223" s="18" t="str">
        <f>IF(C223="","",SoldBanca0+SUM(I$7:I223)-SUM(K$7:K223))</f>
        <v/>
      </c>
    </row>
    <row r="224" spans="2:13" x14ac:dyDescent="0.2">
      <c r="B224" s="12" t="str">
        <f>IF(C224="","",COUNT(C$7:C224))</f>
        <v/>
      </c>
      <c r="C224" s="13"/>
      <c r="D224" s="14"/>
      <c r="E224" s="15"/>
      <c r="F224" s="16"/>
      <c r="G224" s="16"/>
      <c r="H224" s="17"/>
      <c r="I224" s="17"/>
      <c r="J224" s="17"/>
      <c r="K224" s="17"/>
      <c r="L224" s="18" t="str">
        <f>IF(C224="","",SoldCasa0+SUM(H$7:H224)-SUM(J$7:J224))</f>
        <v/>
      </c>
      <c r="M224" s="18" t="str">
        <f>IF(C224="","",SoldBanca0+SUM(I$7:I224)-SUM(K$7:K224))</f>
        <v/>
      </c>
    </row>
    <row r="225" spans="2:13" x14ac:dyDescent="0.2">
      <c r="B225" s="12" t="str">
        <f>IF(C225="","",COUNT(C$7:C225))</f>
        <v/>
      </c>
      <c r="C225" s="13"/>
      <c r="D225" s="14"/>
      <c r="E225" s="15"/>
      <c r="F225" s="16"/>
      <c r="G225" s="16"/>
      <c r="H225" s="17"/>
      <c r="I225" s="17"/>
      <c r="J225" s="17"/>
      <c r="K225" s="17"/>
      <c r="L225" s="18" t="str">
        <f>IF(C225="","",SoldCasa0+SUM(H$7:H225)-SUM(J$7:J225))</f>
        <v/>
      </c>
      <c r="M225" s="18" t="str">
        <f>IF(C225="","",SoldBanca0+SUM(I$7:I225)-SUM(K$7:K225))</f>
        <v/>
      </c>
    </row>
    <row r="226" spans="2:13" x14ac:dyDescent="0.2">
      <c r="B226" s="12" t="str">
        <f>IF(C226="","",COUNT(C$7:C226))</f>
        <v/>
      </c>
      <c r="C226" s="13"/>
      <c r="D226" s="14"/>
      <c r="E226" s="15"/>
      <c r="F226" s="16"/>
      <c r="G226" s="16"/>
      <c r="H226" s="17"/>
      <c r="I226" s="17"/>
      <c r="J226" s="17"/>
      <c r="K226" s="17"/>
      <c r="L226" s="18" t="str">
        <f>IF(C226="","",SoldCasa0+SUM(H$7:H226)-SUM(J$7:J226))</f>
        <v/>
      </c>
      <c r="M226" s="18" t="str">
        <f>IF(C226="","",SoldBanca0+SUM(I$7:I226)-SUM(K$7:K226))</f>
        <v/>
      </c>
    </row>
    <row r="227" spans="2:13" x14ac:dyDescent="0.2">
      <c r="B227" s="12" t="str">
        <f>IF(C227="","",COUNT(C$7:C227))</f>
        <v/>
      </c>
      <c r="C227" s="13"/>
      <c r="D227" s="14"/>
      <c r="E227" s="15"/>
      <c r="F227" s="16"/>
      <c r="G227" s="16"/>
      <c r="H227" s="17"/>
      <c r="I227" s="17"/>
      <c r="J227" s="17"/>
      <c r="K227" s="17"/>
      <c r="L227" s="18" t="str">
        <f>IF(C227="","",SoldCasa0+SUM(H$7:H227)-SUM(J$7:J227))</f>
        <v/>
      </c>
      <c r="M227" s="18" t="str">
        <f>IF(C227="","",SoldBanca0+SUM(I$7:I227)-SUM(K$7:K227))</f>
        <v/>
      </c>
    </row>
    <row r="228" spans="2:13" x14ac:dyDescent="0.2">
      <c r="B228" s="12" t="str">
        <f>IF(C228="","",COUNT(C$7:C228))</f>
        <v/>
      </c>
      <c r="C228" s="13"/>
      <c r="D228" s="14"/>
      <c r="E228" s="15"/>
      <c r="F228" s="16"/>
      <c r="G228" s="16"/>
      <c r="H228" s="17"/>
      <c r="I228" s="17"/>
      <c r="J228" s="17"/>
      <c r="K228" s="17"/>
      <c r="L228" s="18" t="str">
        <f>IF(C228="","",SoldCasa0+SUM(H$7:H228)-SUM(J$7:J228))</f>
        <v/>
      </c>
      <c r="M228" s="18" t="str">
        <f>IF(C228="","",SoldBanca0+SUM(I$7:I228)-SUM(K$7:K228))</f>
        <v/>
      </c>
    </row>
    <row r="229" spans="2:13" x14ac:dyDescent="0.2">
      <c r="B229" s="12" t="str">
        <f>IF(C229="","",COUNT(C$7:C229))</f>
        <v/>
      </c>
      <c r="C229" s="13"/>
      <c r="D229" s="14"/>
      <c r="E229" s="15"/>
      <c r="F229" s="16"/>
      <c r="G229" s="16"/>
      <c r="H229" s="17"/>
      <c r="I229" s="17"/>
      <c r="J229" s="17"/>
      <c r="K229" s="17"/>
      <c r="L229" s="18" t="str">
        <f>IF(C229="","",SoldCasa0+SUM(H$7:H229)-SUM(J$7:J229))</f>
        <v/>
      </c>
      <c r="M229" s="18" t="str">
        <f>IF(C229="","",SoldBanca0+SUM(I$7:I229)-SUM(K$7:K229))</f>
        <v/>
      </c>
    </row>
    <row r="230" spans="2:13" x14ac:dyDescent="0.2">
      <c r="B230" s="12" t="str">
        <f>IF(C230="","",COUNT(C$7:C230))</f>
        <v/>
      </c>
      <c r="C230" s="13"/>
      <c r="D230" s="14"/>
      <c r="E230" s="15"/>
      <c r="F230" s="16"/>
      <c r="G230" s="16"/>
      <c r="H230" s="17"/>
      <c r="I230" s="17"/>
      <c r="J230" s="17"/>
      <c r="K230" s="17"/>
      <c r="L230" s="18" t="str">
        <f>IF(C230="","",SoldCasa0+SUM(H$7:H230)-SUM(J$7:J230))</f>
        <v/>
      </c>
      <c r="M230" s="18" t="str">
        <f>IF(C230="","",SoldBanca0+SUM(I$7:I230)-SUM(K$7:K230))</f>
        <v/>
      </c>
    </row>
    <row r="231" spans="2:13" x14ac:dyDescent="0.2">
      <c r="B231" s="12" t="str">
        <f>IF(C231="","",COUNT(C$7:C231))</f>
        <v/>
      </c>
      <c r="C231" s="13"/>
      <c r="D231" s="14"/>
      <c r="E231" s="15"/>
      <c r="F231" s="16"/>
      <c r="G231" s="16"/>
      <c r="H231" s="17"/>
      <c r="I231" s="17"/>
      <c r="J231" s="17"/>
      <c r="K231" s="17"/>
      <c r="L231" s="18" t="str">
        <f>IF(C231="","",SoldCasa0+SUM(H$7:H231)-SUM(J$7:J231))</f>
        <v/>
      </c>
      <c r="M231" s="18" t="str">
        <f>IF(C231="","",SoldBanca0+SUM(I$7:I231)-SUM(K$7:K231))</f>
        <v/>
      </c>
    </row>
    <row r="232" spans="2:13" x14ac:dyDescent="0.2">
      <c r="B232" s="12" t="str">
        <f>IF(C232="","",COUNT(C$7:C232))</f>
        <v/>
      </c>
      <c r="C232" s="13"/>
      <c r="D232" s="14"/>
      <c r="E232" s="15"/>
      <c r="F232" s="16"/>
      <c r="G232" s="16"/>
      <c r="H232" s="17"/>
      <c r="I232" s="17"/>
      <c r="J232" s="17"/>
      <c r="K232" s="17"/>
      <c r="L232" s="18" t="str">
        <f>IF(C232="","",SoldCasa0+SUM(H$7:H232)-SUM(J$7:J232))</f>
        <v/>
      </c>
      <c r="M232" s="18" t="str">
        <f>IF(C232="","",SoldBanca0+SUM(I$7:I232)-SUM(K$7:K232))</f>
        <v/>
      </c>
    </row>
    <row r="233" spans="2:13" x14ac:dyDescent="0.2">
      <c r="B233" s="12" t="str">
        <f>IF(C233="","",COUNT(C$7:C233))</f>
        <v/>
      </c>
      <c r="C233" s="13"/>
      <c r="D233" s="14"/>
      <c r="E233" s="15"/>
      <c r="F233" s="16"/>
      <c r="G233" s="16"/>
      <c r="H233" s="17"/>
      <c r="I233" s="17"/>
      <c r="J233" s="17"/>
      <c r="K233" s="17"/>
      <c r="L233" s="18" t="str">
        <f>IF(C233="","",SoldCasa0+SUM(H$7:H233)-SUM(J$7:J233))</f>
        <v/>
      </c>
      <c r="M233" s="18" t="str">
        <f>IF(C233="","",SoldBanca0+SUM(I$7:I233)-SUM(K$7:K233))</f>
        <v/>
      </c>
    </row>
    <row r="234" spans="2:13" x14ac:dyDescent="0.2">
      <c r="B234" s="12" t="str">
        <f>IF(C234="","",COUNT(C$7:C234))</f>
        <v/>
      </c>
      <c r="C234" s="13"/>
      <c r="D234" s="14"/>
      <c r="E234" s="15"/>
      <c r="F234" s="16"/>
      <c r="G234" s="16"/>
      <c r="H234" s="17"/>
      <c r="I234" s="17"/>
      <c r="J234" s="17"/>
      <c r="K234" s="17"/>
      <c r="L234" s="18" t="str">
        <f>IF(C234="","",SoldCasa0+SUM(H$7:H234)-SUM(J$7:J234))</f>
        <v/>
      </c>
      <c r="M234" s="18" t="str">
        <f>IF(C234="","",SoldBanca0+SUM(I$7:I234)-SUM(K$7:K234))</f>
        <v/>
      </c>
    </row>
    <row r="235" spans="2:13" x14ac:dyDescent="0.2">
      <c r="B235" s="12" t="str">
        <f>IF(C235="","",COUNT(C$7:C235))</f>
        <v/>
      </c>
      <c r="C235" s="13"/>
      <c r="D235" s="14"/>
      <c r="E235" s="15"/>
      <c r="F235" s="16"/>
      <c r="G235" s="16"/>
      <c r="H235" s="17"/>
      <c r="I235" s="17"/>
      <c r="J235" s="17"/>
      <c r="K235" s="17"/>
      <c r="L235" s="18" t="str">
        <f>IF(C235="","",SoldCasa0+SUM(H$7:H235)-SUM(J$7:J235))</f>
        <v/>
      </c>
      <c r="M235" s="18" t="str">
        <f>IF(C235="","",SoldBanca0+SUM(I$7:I235)-SUM(K$7:K235))</f>
        <v/>
      </c>
    </row>
    <row r="236" spans="2:13" x14ac:dyDescent="0.2">
      <c r="B236" s="12" t="str">
        <f>IF(C236="","",COUNT(C$7:C236))</f>
        <v/>
      </c>
      <c r="C236" s="13"/>
      <c r="D236" s="14"/>
      <c r="E236" s="15"/>
      <c r="F236" s="16"/>
      <c r="G236" s="16"/>
      <c r="H236" s="17"/>
      <c r="I236" s="17"/>
      <c r="J236" s="17"/>
      <c r="K236" s="17"/>
      <c r="L236" s="18" t="str">
        <f>IF(C236="","",SoldCasa0+SUM(H$7:H236)-SUM(J$7:J236))</f>
        <v/>
      </c>
      <c r="M236" s="18" t="str">
        <f>IF(C236="","",SoldBanca0+SUM(I$7:I236)-SUM(K$7:K236))</f>
        <v/>
      </c>
    </row>
    <row r="237" spans="2:13" x14ac:dyDescent="0.2">
      <c r="B237" s="12" t="str">
        <f>IF(C237="","",COUNT(C$7:C237))</f>
        <v/>
      </c>
      <c r="C237" s="13"/>
      <c r="D237" s="14"/>
      <c r="E237" s="15"/>
      <c r="F237" s="16"/>
      <c r="G237" s="16"/>
      <c r="H237" s="17"/>
      <c r="I237" s="17"/>
      <c r="J237" s="17"/>
      <c r="K237" s="17"/>
      <c r="L237" s="18" t="str">
        <f>IF(C237="","",SoldCasa0+SUM(H$7:H237)-SUM(J$7:J237))</f>
        <v/>
      </c>
      <c r="M237" s="18" t="str">
        <f>IF(C237="","",SoldBanca0+SUM(I$7:I237)-SUM(K$7:K237))</f>
        <v/>
      </c>
    </row>
    <row r="238" spans="2:13" x14ac:dyDescent="0.2">
      <c r="B238" s="12" t="str">
        <f>IF(C238="","",COUNT(C$7:C238))</f>
        <v/>
      </c>
      <c r="C238" s="13"/>
      <c r="D238" s="14"/>
      <c r="E238" s="15"/>
      <c r="F238" s="16"/>
      <c r="G238" s="16"/>
      <c r="H238" s="17"/>
      <c r="I238" s="17"/>
      <c r="J238" s="17"/>
      <c r="K238" s="17"/>
      <c r="L238" s="18" t="str">
        <f>IF(C238="","",SoldCasa0+SUM(H$7:H238)-SUM(J$7:J238))</f>
        <v/>
      </c>
      <c r="M238" s="18" t="str">
        <f>IF(C238="","",SoldBanca0+SUM(I$7:I238)-SUM(K$7:K238))</f>
        <v/>
      </c>
    </row>
    <row r="239" spans="2:13" x14ac:dyDescent="0.2">
      <c r="B239" s="12" t="str">
        <f>IF(C239="","",COUNT(C$7:C239))</f>
        <v/>
      </c>
      <c r="C239" s="13"/>
      <c r="D239" s="14"/>
      <c r="E239" s="15"/>
      <c r="F239" s="16"/>
      <c r="G239" s="16"/>
      <c r="H239" s="17"/>
      <c r="I239" s="17"/>
      <c r="J239" s="17"/>
      <c r="K239" s="17"/>
      <c r="L239" s="18" t="str">
        <f>IF(C239="","",SoldCasa0+SUM(H$7:H239)-SUM(J$7:J239))</f>
        <v/>
      </c>
      <c r="M239" s="18" t="str">
        <f>IF(C239="","",SoldBanca0+SUM(I$7:I239)-SUM(K$7:K239))</f>
        <v/>
      </c>
    </row>
    <row r="240" spans="2:13" x14ac:dyDescent="0.2">
      <c r="B240" s="12" t="str">
        <f>IF(C240="","",COUNT(C$7:C240))</f>
        <v/>
      </c>
      <c r="C240" s="13"/>
      <c r="D240" s="14"/>
      <c r="E240" s="15"/>
      <c r="F240" s="16"/>
      <c r="G240" s="16"/>
      <c r="H240" s="17"/>
      <c r="I240" s="17"/>
      <c r="J240" s="17"/>
      <c r="K240" s="17"/>
      <c r="L240" s="18" t="str">
        <f>IF(C240="","",SoldCasa0+SUM(H$7:H240)-SUM(J$7:J240))</f>
        <v/>
      </c>
      <c r="M240" s="18" t="str">
        <f>IF(C240="","",SoldBanca0+SUM(I$7:I240)-SUM(K$7:K240))</f>
        <v/>
      </c>
    </row>
    <row r="241" spans="2:13" x14ac:dyDescent="0.2">
      <c r="B241" s="12" t="str">
        <f>IF(C241="","",COUNT(C$7:C241))</f>
        <v/>
      </c>
      <c r="C241" s="13"/>
      <c r="D241" s="14"/>
      <c r="E241" s="15"/>
      <c r="F241" s="16"/>
      <c r="G241" s="16"/>
      <c r="H241" s="17"/>
      <c r="I241" s="17"/>
      <c r="J241" s="17"/>
      <c r="K241" s="17"/>
      <c r="L241" s="18" t="str">
        <f>IF(C241="","",SoldCasa0+SUM(H$7:H241)-SUM(J$7:J241))</f>
        <v/>
      </c>
      <c r="M241" s="18" t="str">
        <f>IF(C241="","",SoldBanca0+SUM(I$7:I241)-SUM(K$7:K241))</f>
        <v/>
      </c>
    </row>
    <row r="242" spans="2:13" x14ac:dyDescent="0.2">
      <c r="B242" s="12" t="str">
        <f>IF(C242="","",COUNT(C$7:C242))</f>
        <v/>
      </c>
      <c r="C242" s="13"/>
      <c r="D242" s="14"/>
      <c r="E242" s="15"/>
      <c r="F242" s="16"/>
      <c r="G242" s="16"/>
      <c r="H242" s="17"/>
      <c r="I242" s="17"/>
      <c r="J242" s="17"/>
      <c r="K242" s="17"/>
      <c r="L242" s="18" t="str">
        <f>IF(C242="","",SoldCasa0+SUM(H$7:H242)-SUM(J$7:J242))</f>
        <v/>
      </c>
      <c r="M242" s="18" t="str">
        <f>IF(C242="","",SoldBanca0+SUM(I$7:I242)-SUM(K$7:K242))</f>
        <v/>
      </c>
    </row>
    <row r="243" spans="2:13" x14ac:dyDescent="0.2">
      <c r="B243" s="12" t="str">
        <f>IF(C243="","",COUNT(C$7:C243))</f>
        <v/>
      </c>
      <c r="C243" s="13"/>
      <c r="D243" s="14"/>
      <c r="E243" s="15"/>
      <c r="F243" s="16"/>
      <c r="G243" s="16"/>
      <c r="H243" s="17"/>
      <c r="I243" s="17"/>
      <c r="J243" s="17"/>
      <c r="K243" s="17"/>
      <c r="L243" s="18" t="str">
        <f>IF(C243="","",SoldCasa0+SUM(H$7:H243)-SUM(J$7:J243))</f>
        <v/>
      </c>
      <c r="M243" s="18" t="str">
        <f>IF(C243="","",SoldBanca0+SUM(I$7:I243)-SUM(K$7:K243))</f>
        <v/>
      </c>
    </row>
    <row r="244" spans="2:13" x14ac:dyDescent="0.2">
      <c r="B244" s="12" t="str">
        <f>IF(C244="","",COUNT(C$7:C244))</f>
        <v/>
      </c>
      <c r="C244" s="13"/>
      <c r="D244" s="14"/>
      <c r="E244" s="15"/>
      <c r="F244" s="16"/>
      <c r="G244" s="16"/>
      <c r="H244" s="17"/>
      <c r="I244" s="17"/>
      <c r="J244" s="17"/>
      <c r="K244" s="17"/>
      <c r="L244" s="18" t="str">
        <f>IF(C244="","",SoldCasa0+SUM(H$7:H244)-SUM(J$7:J244))</f>
        <v/>
      </c>
      <c r="M244" s="18" t="str">
        <f>IF(C244="","",SoldBanca0+SUM(I$7:I244)-SUM(K$7:K244))</f>
        <v/>
      </c>
    </row>
    <row r="245" spans="2:13" x14ac:dyDescent="0.2">
      <c r="B245" s="12" t="str">
        <f>IF(C245="","",COUNT(C$7:C245))</f>
        <v/>
      </c>
      <c r="C245" s="13"/>
      <c r="D245" s="14"/>
      <c r="E245" s="15"/>
      <c r="F245" s="16"/>
      <c r="G245" s="16"/>
      <c r="H245" s="17"/>
      <c r="I245" s="17"/>
      <c r="J245" s="17"/>
      <c r="K245" s="17"/>
      <c r="L245" s="18" t="str">
        <f>IF(C245="","",SoldCasa0+SUM(H$7:H245)-SUM(J$7:J245))</f>
        <v/>
      </c>
      <c r="M245" s="18" t="str">
        <f>IF(C245="","",SoldBanca0+SUM(I$7:I245)-SUM(K$7:K245))</f>
        <v/>
      </c>
    </row>
    <row r="246" spans="2:13" x14ac:dyDescent="0.2">
      <c r="B246" s="12" t="str">
        <f>IF(C246="","",COUNT(C$7:C246))</f>
        <v/>
      </c>
      <c r="C246" s="13"/>
      <c r="D246" s="14"/>
      <c r="E246" s="15"/>
      <c r="F246" s="16"/>
      <c r="G246" s="16"/>
      <c r="H246" s="17"/>
      <c r="I246" s="17"/>
      <c r="J246" s="17"/>
      <c r="K246" s="17"/>
      <c r="L246" s="18" t="str">
        <f>IF(C246="","",SoldCasa0+SUM(H$7:H246)-SUM(J$7:J246))</f>
        <v/>
      </c>
      <c r="M246" s="18" t="str">
        <f>IF(C246="","",SoldBanca0+SUM(I$7:I246)-SUM(K$7:K246))</f>
        <v/>
      </c>
    </row>
    <row r="247" spans="2:13" x14ac:dyDescent="0.2">
      <c r="B247" s="12" t="str">
        <f>IF(C247="","",COUNT(C$7:C247))</f>
        <v/>
      </c>
      <c r="C247" s="13"/>
      <c r="D247" s="14"/>
      <c r="E247" s="15"/>
      <c r="F247" s="16"/>
      <c r="G247" s="16"/>
      <c r="H247" s="17"/>
      <c r="I247" s="17"/>
      <c r="J247" s="17"/>
      <c r="K247" s="17"/>
      <c r="L247" s="18" t="str">
        <f>IF(C247="","",SoldCasa0+SUM(H$7:H247)-SUM(J$7:J247))</f>
        <v/>
      </c>
      <c r="M247" s="18" t="str">
        <f>IF(C247="","",SoldBanca0+SUM(I$7:I247)-SUM(K$7:K247))</f>
        <v/>
      </c>
    </row>
    <row r="248" spans="2:13" x14ac:dyDescent="0.2">
      <c r="B248" s="12" t="str">
        <f>IF(C248="","",COUNT(C$7:C248))</f>
        <v/>
      </c>
      <c r="C248" s="13"/>
      <c r="D248" s="14"/>
      <c r="E248" s="15"/>
      <c r="F248" s="16"/>
      <c r="G248" s="16"/>
      <c r="H248" s="17"/>
      <c r="I248" s="17"/>
      <c r="J248" s="17"/>
      <c r="K248" s="17"/>
      <c r="L248" s="18" t="str">
        <f>IF(C248="","",SoldCasa0+SUM(H$7:H248)-SUM(J$7:J248))</f>
        <v/>
      </c>
      <c r="M248" s="18" t="str">
        <f>IF(C248="","",SoldBanca0+SUM(I$7:I248)-SUM(K$7:K248))</f>
        <v/>
      </c>
    </row>
    <row r="249" spans="2:13" x14ac:dyDescent="0.2">
      <c r="B249" s="12" t="str">
        <f>IF(C249="","",COUNT(C$7:C249))</f>
        <v/>
      </c>
      <c r="C249" s="13"/>
      <c r="D249" s="14"/>
      <c r="E249" s="15"/>
      <c r="F249" s="16"/>
      <c r="G249" s="16"/>
      <c r="H249" s="17"/>
      <c r="I249" s="17"/>
      <c r="J249" s="17"/>
      <c r="K249" s="17"/>
      <c r="L249" s="18" t="str">
        <f>IF(C249="","",SoldCasa0+SUM(H$7:H249)-SUM(J$7:J249))</f>
        <v/>
      </c>
      <c r="M249" s="18" t="str">
        <f>IF(C249="","",SoldBanca0+SUM(I$7:I249)-SUM(K$7:K249))</f>
        <v/>
      </c>
    </row>
    <row r="250" spans="2:13" x14ac:dyDescent="0.2">
      <c r="B250" s="12" t="str">
        <f>IF(C250="","",COUNT(C$7:C250))</f>
        <v/>
      </c>
      <c r="C250" s="13"/>
      <c r="D250" s="14"/>
      <c r="E250" s="15"/>
      <c r="F250" s="16"/>
      <c r="G250" s="16"/>
      <c r="H250" s="17"/>
      <c r="I250" s="17"/>
      <c r="J250" s="17"/>
      <c r="K250" s="17"/>
      <c r="L250" s="18" t="str">
        <f>IF(C250="","",SoldCasa0+SUM(H$7:H250)-SUM(J$7:J250))</f>
        <v/>
      </c>
      <c r="M250" s="18" t="str">
        <f>IF(C250="","",SoldBanca0+SUM(I$7:I250)-SUM(K$7:K250))</f>
        <v/>
      </c>
    </row>
    <row r="251" spans="2:13" x14ac:dyDescent="0.2">
      <c r="B251" s="12" t="str">
        <f>IF(C251="","",COUNT(C$7:C251))</f>
        <v/>
      </c>
      <c r="C251" s="13"/>
      <c r="D251" s="14"/>
      <c r="E251" s="15"/>
      <c r="F251" s="16"/>
      <c r="G251" s="16"/>
      <c r="H251" s="17"/>
      <c r="I251" s="17"/>
      <c r="J251" s="17"/>
      <c r="K251" s="17"/>
      <c r="L251" s="18" t="str">
        <f>IF(C251="","",SoldCasa0+SUM(H$7:H251)-SUM(J$7:J251))</f>
        <v/>
      </c>
      <c r="M251" s="18" t="str">
        <f>IF(C251="","",SoldBanca0+SUM(I$7:I251)-SUM(K$7:K251))</f>
        <v/>
      </c>
    </row>
    <row r="252" spans="2:13" x14ac:dyDescent="0.2">
      <c r="B252" s="12" t="str">
        <f>IF(C252="","",COUNT(C$7:C252))</f>
        <v/>
      </c>
      <c r="C252" s="13"/>
      <c r="D252" s="14"/>
      <c r="E252" s="15"/>
      <c r="F252" s="16"/>
      <c r="G252" s="16"/>
      <c r="H252" s="17"/>
      <c r="I252" s="17"/>
      <c r="J252" s="17"/>
      <c r="K252" s="17"/>
      <c r="L252" s="18" t="str">
        <f>IF(C252="","",SoldCasa0+SUM(H$7:H252)-SUM(J$7:J252))</f>
        <v/>
      </c>
      <c r="M252" s="18" t="str">
        <f>IF(C252="","",SoldBanca0+SUM(I$7:I252)-SUM(K$7:K252))</f>
        <v/>
      </c>
    </row>
    <row r="253" spans="2:13" x14ac:dyDescent="0.2">
      <c r="B253" s="12" t="str">
        <f>IF(C253="","",COUNT(C$7:C253))</f>
        <v/>
      </c>
      <c r="C253" s="13"/>
      <c r="D253" s="14"/>
      <c r="E253" s="15"/>
      <c r="F253" s="16"/>
      <c r="G253" s="16"/>
      <c r="H253" s="17"/>
      <c r="I253" s="17"/>
      <c r="J253" s="17"/>
      <c r="K253" s="17"/>
      <c r="L253" s="18" t="str">
        <f>IF(C253="","",SoldCasa0+SUM(H$7:H253)-SUM(J$7:J253))</f>
        <v/>
      </c>
      <c r="M253" s="18" t="str">
        <f>IF(C253="","",SoldBanca0+SUM(I$7:I253)-SUM(K$7:K253))</f>
        <v/>
      </c>
    </row>
    <row r="254" spans="2:13" x14ac:dyDescent="0.2">
      <c r="B254" s="12" t="str">
        <f>IF(C254="","",COUNT(C$7:C254))</f>
        <v/>
      </c>
      <c r="C254" s="13"/>
      <c r="D254" s="14"/>
      <c r="E254" s="15"/>
      <c r="F254" s="16"/>
      <c r="G254" s="16"/>
      <c r="H254" s="17"/>
      <c r="I254" s="17"/>
      <c r="J254" s="17"/>
      <c r="K254" s="17"/>
      <c r="L254" s="18" t="str">
        <f>IF(C254="","",SoldCasa0+SUM(H$7:H254)-SUM(J$7:J254))</f>
        <v/>
      </c>
      <c r="M254" s="18" t="str">
        <f>IF(C254="","",SoldBanca0+SUM(I$7:I254)-SUM(K$7:K254))</f>
        <v/>
      </c>
    </row>
    <row r="255" spans="2:13" x14ac:dyDescent="0.2">
      <c r="B255" s="12" t="str">
        <f>IF(C255="","",COUNT(C$7:C255))</f>
        <v/>
      </c>
      <c r="C255" s="13"/>
      <c r="D255" s="14"/>
      <c r="E255" s="15"/>
      <c r="F255" s="16"/>
      <c r="G255" s="16"/>
      <c r="H255" s="17"/>
      <c r="I255" s="17"/>
      <c r="J255" s="17"/>
      <c r="K255" s="17"/>
      <c r="L255" s="18" t="str">
        <f>IF(C255="","",SoldCasa0+SUM(H$7:H255)-SUM(J$7:J255))</f>
        <v/>
      </c>
      <c r="M255" s="18" t="str">
        <f>IF(C255="","",SoldBanca0+SUM(I$7:I255)-SUM(K$7:K255))</f>
        <v/>
      </c>
    </row>
    <row r="256" spans="2:13" x14ac:dyDescent="0.2">
      <c r="B256" s="12" t="str">
        <f>IF(C256="","",COUNT(C$7:C256))</f>
        <v/>
      </c>
      <c r="C256" s="13"/>
      <c r="D256" s="14"/>
      <c r="E256" s="15"/>
      <c r="F256" s="16"/>
      <c r="G256" s="16"/>
      <c r="H256" s="17"/>
      <c r="I256" s="17"/>
      <c r="J256" s="17"/>
      <c r="K256" s="17"/>
      <c r="L256" s="18" t="str">
        <f>IF(C256="","",SoldCasa0+SUM(H$7:H256)-SUM(J$7:J256))</f>
        <v/>
      </c>
      <c r="M256" s="18" t="str">
        <f>IF(C256="","",SoldBanca0+SUM(I$7:I256)-SUM(K$7:K256))</f>
        <v/>
      </c>
    </row>
    <row r="257" spans="2:13" x14ac:dyDescent="0.2">
      <c r="B257" s="12" t="str">
        <f>IF(C257="","",COUNT(C$7:C257))</f>
        <v/>
      </c>
      <c r="C257" s="13"/>
      <c r="D257" s="14"/>
      <c r="E257" s="15"/>
      <c r="F257" s="16"/>
      <c r="G257" s="16"/>
      <c r="H257" s="17"/>
      <c r="I257" s="17"/>
      <c r="J257" s="17"/>
      <c r="K257" s="17"/>
      <c r="L257" s="18" t="str">
        <f>IF(C257="","",SoldCasa0+SUM(H$7:H257)-SUM(J$7:J257))</f>
        <v/>
      </c>
      <c r="M257" s="18" t="str">
        <f>IF(C257="","",SoldBanca0+SUM(I$7:I257)-SUM(K$7:K257))</f>
        <v/>
      </c>
    </row>
    <row r="258" spans="2:13" x14ac:dyDescent="0.2">
      <c r="B258" s="12" t="str">
        <f>IF(C258="","",COUNT(C$7:C258))</f>
        <v/>
      </c>
      <c r="C258" s="13"/>
      <c r="D258" s="14"/>
      <c r="E258" s="15"/>
      <c r="F258" s="16"/>
      <c r="G258" s="16"/>
      <c r="H258" s="17"/>
      <c r="I258" s="17"/>
      <c r="J258" s="17"/>
      <c r="K258" s="17"/>
      <c r="L258" s="18" t="str">
        <f>IF(C258="","",SoldCasa0+SUM(H$7:H258)-SUM(J$7:J258))</f>
        <v/>
      </c>
      <c r="M258" s="18" t="str">
        <f>IF(C258="","",SoldBanca0+SUM(I$7:I258)-SUM(K$7:K258))</f>
        <v/>
      </c>
    </row>
    <row r="259" spans="2:13" x14ac:dyDescent="0.2">
      <c r="B259" s="12" t="str">
        <f>IF(C259="","",COUNT(C$7:C259))</f>
        <v/>
      </c>
      <c r="C259" s="13"/>
      <c r="D259" s="14"/>
      <c r="E259" s="15"/>
      <c r="F259" s="16"/>
      <c r="G259" s="16"/>
      <c r="H259" s="17"/>
      <c r="I259" s="17"/>
      <c r="J259" s="17"/>
      <c r="K259" s="17"/>
      <c r="L259" s="18" t="str">
        <f>IF(C259="","",SoldCasa0+SUM(H$7:H259)-SUM(J$7:J259))</f>
        <v/>
      </c>
      <c r="M259" s="18" t="str">
        <f>IF(C259="","",SoldBanca0+SUM(I$7:I259)-SUM(K$7:K259))</f>
        <v/>
      </c>
    </row>
    <row r="260" spans="2:13" x14ac:dyDescent="0.2">
      <c r="B260" s="12" t="str">
        <f>IF(C260="","",COUNT(C$7:C260))</f>
        <v/>
      </c>
      <c r="C260" s="13"/>
      <c r="D260" s="14"/>
      <c r="E260" s="15"/>
      <c r="F260" s="16"/>
      <c r="G260" s="16"/>
      <c r="H260" s="17"/>
      <c r="I260" s="17"/>
      <c r="J260" s="17"/>
      <c r="K260" s="17"/>
      <c r="L260" s="18" t="str">
        <f>IF(C260="","",SoldCasa0+SUM(H$7:H260)-SUM(J$7:J260))</f>
        <v/>
      </c>
      <c r="M260" s="18" t="str">
        <f>IF(C260="","",SoldBanca0+SUM(I$7:I260)-SUM(K$7:K260))</f>
        <v/>
      </c>
    </row>
    <row r="261" spans="2:13" x14ac:dyDescent="0.2">
      <c r="B261" s="12" t="str">
        <f>IF(C261="","",COUNT(C$7:C261))</f>
        <v/>
      </c>
      <c r="C261" s="13"/>
      <c r="D261" s="14"/>
      <c r="E261" s="15"/>
      <c r="F261" s="16"/>
      <c r="G261" s="16"/>
      <c r="H261" s="17"/>
      <c r="I261" s="17"/>
      <c r="J261" s="17"/>
      <c r="K261" s="17"/>
      <c r="L261" s="18" t="str">
        <f>IF(C261="","",SoldCasa0+SUM(H$7:H261)-SUM(J$7:J261))</f>
        <v/>
      </c>
      <c r="M261" s="18" t="str">
        <f>IF(C261="","",SoldBanca0+SUM(I$7:I261)-SUM(K$7:K261))</f>
        <v/>
      </c>
    </row>
    <row r="262" spans="2:13" x14ac:dyDescent="0.2">
      <c r="B262" s="12" t="str">
        <f>IF(C262="","",COUNT(C$7:C262))</f>
        <v/>
      </c>
      <c r="C262" s="13"/>
      <c r="D262" s="14"/>
      <c r="E262" s="15"/>
      <c r="F262" s="16"/>
      <c r="G262" s="16"/>
      <c r="H262" s="17"/>
      <c r="I262" s="17"/>
      <c r="J262" s="17"/>
      <c r="K262" s="17"/>
      <c r="L262" s="18" t="str">
        <f>IF(C262="","",SoldCasa0+SUM(H$7:H262)-SUM(J$7:J262))</f>
        <v/>
      </c>
      <c r="M262" s="18" t="str">
        <f>IF(C262="","",SoldBanca0+SUM(I$7:I262)-SUM(K$7:K262))</f>
        <v/>
      </c>
    </row>
    <row r="263" spans="2:13" x14ac:dyDescent="0.2">
      <c r="B263" s="12" t="str">
        <f>IF(C263="","",COUNT(C$7:C263))</f>
        <v/>
      </c>
      <c r="C263" s="13"/>
      <c r="D263" s="14"/>
      <c r="E263" s="15"/>
      <c r="F263" s="16"/>
      <c r="G263" s="16"/>
      <c r="H263" s="17"/>
      <c r="I263" s="17"/>
      <c r="J263" s="17"/>
      <c r="K263" s="17"/>
      <c r="L263" s="18" t="str">
        <f>IF(C263="","",SoldCasa0+SUM(H$7:H263)-SUM(J$7:J263))</f>
        <v/>
      </c>
      <c r="M263" s="18" t="str">
        <f>IF(C263="","",SoldBanca0+SUM(I$7:I263)-SUM(K$7:K263))</f>
        <v/>
      </c>
    </row>
    <row r="264" spans="2:13" x14ac:dyDescent="0.2">
      <c r="B264" s="12" t="str">
        <f>IF(C264="","",COUNT(C$7:C264))</f>
        <v/>
      </c>
      <c r="C264" s="13"/>
      <c r="D264" s="14"/>
      <c r="E264" s="15"/>
      <c r="F264" s="16"/>
      <c r="G264" s="16"/>
      <c r="H264" s="17"/>
      <c r="I264" s="17"/>
      <c r="J264" s="17"/>
      <c r="K264" s="17"/>
      <c r="L264" s="18" t="str">
        <f>IF(C264="","",SoldCasa0+SUM(H$7:H264)-SUM(J$7:J264))</f>
        <v/>
      </c>
      <c r="M264" s="18" t="str">
        <f>IF(C264="","",SoldBanca0+SUM(I$7:I264)-SUM(K$7:K264))</f>
        <v/>
      </c>
    </row>
    <row r="265" spans="2:13" x14ac:dyDescent="0.2">
      <c r="B265" s="12" t="str">
        <f>IF(C265="","",COUNT(C$7:C265))</f>
        <v/>
      </c>
      <c r="C265" s="13"/>
      <c r="D265" s="14"/>
      <c r="E265" s="15"/>
      <c r="F265" s="16"/>
      <c r="G265" s="16"/>
      <c r="H265" s="17"/>
      <c r="I265" s="17"/>
      <c r="J265" s="17"/>
      <c r="K265" s="17"/>
      <c r="L265" s="18" t="str">
        <f>IF(C265="","",SoldCasa0+SUM(H$7:H265)-SUM(J$7:J265))</f>
        <v/>
      </c>
      <c r="M265" s="18" t="str">
        <f>IF(C265="","",SoldBanca0+SUM(I$7:I265)-SUM(K$7:K265))</f>
        <v/>
      </c>
    </row>
    <row r="266" spans="2:13" x14ac:dyDescent="0.2">
      <c r="B266" s="12" t="str">
        <f>IF(C266="","",COUNT(C$7:C266))</f>
        <v/>
      </c>
      <c r="C266" s="13"/>
      <c r="D266" s="14"/>
      <c r="E266" s="15"/>
      <c r="F266" s="16"/>
      <c r="G266" s="16"/>
      <c r="H266" s="17"/>
      <c r="I266" s="17"/>
      <c r="J266" s="17"/>
      <c r="K266" s="17"/>
      <c r="L266" s="18" t="str">
        <f>IF(C266="","",SoldCasa0+SUM(H$7:H266)-SUM(J$7:J266))</f>
        <v/>
      </c>
      <c r="M266" s="18" t="str">
        <f>IF(C266="","",SoldBanca0+SUM(I$7:I266)-SUM(K$7:K266))</f>
        <v/>
      </c>
    </row>
    <row r="267" spans="2:13" x14ac:dyDescent="0.2">
      <c r="B267" s="12" t="str">
        <f>IF(C267="","",COUNT(C$7:C267))</f>
        <v/>
      </c>
      <c r="C267" s="13"/>
      <c r="D267" s="14"/>
      <c r="E267" s="15"/>
      <c r="F267" s="16"/>
      <c r="G267" s="16"/>
      <c r="H267" s="17"/>
      <c r="I267" s="17"/>
      <c r="J267" s="17"/>
      <c r="K267" s="17"/>
      <c r="L267" s="18" t="str">
        <f>IF(C267="","",SoldCasa0+SUM(H$7:H267)-SUM(J$7:J267))</f>
        <v/>
      </c>
      <c r="M267" s="18" t="str">
        <f>IF(C267="","",SoldBanca0+SUM(I$7:I267)-SUM(K$7:K267))</f>
        <v/>
      </c>
    </row>
    <row r="268" spans="2:13" x14ac:dyDescent="0.2">
      <c r="B268" s="12" t="str">
        <f>IF(C268="","",COUNT(C$7:C268))</f>
        <v/>
      </c>
      <c r="C268" s="13"/>
      <c r="D268" s="14"/>
      <c r="E268" s="15"/>
      <c r="F268" s="16"/>
      <c r="G268" s="16"/>
      <c r="H268" s="17"/>
      <c r="I268" s="17"/>
      <c r="J268" s="17"/>
      <c r="K268" s="17"/>
      <c r="L268" s="18" t="str">
        <f>IF(C268="","",SoldCasa0+SUM(H$7:H268)-SUM(J$7:J268))</f>
        <v/>
      </c>
      <c r="M268" s="18" t="str">
        <f>IF(C268="","",SoldBanca0+SUM(I$7:I268)-SUM(K$7:K268))</f>
        <v/>
      </c>
    </row>
    <row r="269" spans="2:13" x14ac:dyDescent="0.2">
      <c r="B269" s="12" t="str">
        <f>IF(C269="","",COUNT(C$7:C269))</f>
        <v/>
      </c>
      <c r="C269" s="13"/>
      <c r="D269" s="14"/>
      <c r="E269" s="15"/>
      <c r="F269" s="16"/>
      <c r="G269" s="16"/>
      <c r="H269" s="17"/>
      <c r="I269" s="17"/>
      <c r="J269" s="17"/>
      <c r="K269" s="17"/>
      <c r="L269" s="18" t="str">
        <f>IF(C269="","",SoldCasa0+SUM(H$7:H269)-SUM(J$7:J269))</f>
        <v/>
      </c>
      <c r="M269" s="18" t="str">
        <f>IF(C269="","",SoldBanca0+SUM(I$7:I269)-SUM(K$7:K269))</f>
        <v/>
      </c>
    </row>
    <row r="270" spans="2:13" x14ac:dyDescent="0.2">
      <c r="B270" s="12" t="str">
        <f>IF(C270="","",COUNT(C$7:C270))</f>
        <v/>
      </c>
      <c r="C270" s="13"/>
      <c r="D270" s="14"/>
      <c r="E270" s="15"/>
      <c r="F270" s="16"/>
      <c r="G270" s="16"/>
      <c r="H270" s="17"/>
      <c r="I270" s="17"/>
      <c r="J270" s="17"/>
      <c r="K270" s="17"/>
      <c r="L270" s="18" t="str">
        <f>IF(C270="","",SoldCasa0+SUM(H$7:H270)-SUM(J$7:J270))</f>
        <v/>
      </c>
      <c r="M270" s="18" t="str">
        <f>IF(C270="","",SoldBanca0+SUM(I$7:I270)-SUM(K$7:K270))</f>
        <v/>
      </c>
    </row>
    <row r="271" spans="2:13" x14ac:dyDescent="0.2">
      <c r="B271" s="12" t="str">
        <f>IF(C271="","",COUNT(C$7:C271))</f>
        <v/>
      </c>
      <c r="C271" s="13"/>
      <c r="D271" s="14"/>
      <c r="E271" s="15"/>
      <c r="F271" s="16"/>
      <c r="G271" s="16"/>
      <c r="H271" s="17"/>
      <c r="I271" s="17"/>
      <c r="J271" s="17"/>
      <c r="K271" s="17"/>
      <c r="L271" s="18" t="str">
        <f>IF(C271="","",SoldCasa0+SUM(H$7:H271)-SUM(J$7:J271))</f>
        <v/>
      </c>
      <c r="M271" s="18" t="str">
        <f>IF(C271="","",SoldBanca0+SUM(I$7:I271)-SUM(K$7:K271))</f>
        <v/>
      </c>
    </row>
    <row r="272" spans="2:13" x14ac:dyDescent="0.2">
      <c r="B272" s="12" t="str">
        <f>IF(C272="","",COUNT(C$7:C272))</f>
        <v/>
      </c>
      <c r="C272" s="13"/>
      <c r="D272" s="14"/>
      <c r="E272" s="15"/>
      <c r="F272" s="16"/>
      <c r="G272" s="16"/>
      <c r="H272" s="17"/>
      <c r="I272" s="17"/>
      <c r="J272" s="17"/>
      <c r="K272" s="17"/>
      <c r="L272" s="18" t="str">
        <f>IF(C272="","",SoldCasa0+SUM(H$7:H272)-SUM(J$7:J272))</f>
        <v/>
      </c>
      <c r="M272" s="18" t="str">
        <f>IF(C272="","",SoldBanca0+SUM(I$7:I272)-SUM(K$7:K272))</f>
        <v/>
      </c>
    </row>
    <row r="273" spans="2:13" x14ac:dyDescent="0.2">
      <c r="B273" s="12" t="str">
        <f>IF(C273="","",COUNT(C$7:C273))</f>
        <v/>
      </c>
      <c r="C273" s="13"/>
      <c r="D273" s="14"/>
      <c r="E273" s="15"/>
      <c r="F273" s="16"/>
      <c r="G273" s="16"/>
      <c r="H273" s="17"/>
      <c r="I273" s="17"/>
      <c r="J273" s="17"/>
      <c r="K273" s="17"/>
      <c r="L273" s="18" t="str">
        <f>IF(C273="","",SoldCasa0+SUM(H$7:H273)-SUM(J$7:J273))</f>
        <v/>
      </c>
      <c r="M273" s="18" t="str">
        <f>IF(C273="","",SoldBanca0+SUM(I$7:I273)-SUM(K$7:K273))</f>
        <v/>
      </c>
    </row>
    <row r="274" spans="2:13" x14ac:dyDescent="0.2">
      <c r="B274" s="12" t="str">
        <f>IF(C274="","",COUNT(C$7:C274))</f>
        <v/>
      </c>
      <c r="C274" s="13"/>
      <c r="D274" s="14"/>
      <c r="E274" s="15"/>
      <c r="F274" s="16"/>
      <c r="G274" s="16"/>
      <c r="H274" s="17"/>
      <c r="I274" s="17"/>
      <c r="J274" s="17"/>
      <c r="K274" s="17"/>
      <c r="L274" s="18" t="str">
        <f>IF(C274="","",SoldCasa0+SUM(H$7:H274)-SUM(J$7:J274))</f>
        <v/>
      </c>
      <c r="M274" s="18" t="str">
        <f>IF(C274="","",SoldBanca0+SUM(I$7:I274)-SUM(K$7:K274))</f>
        <v/>
      </c>
    </row>
    <row r="275" spans="2:13" x14ac:dyDescent="0.2">
      <c r="B275" s="12" t="str">
        <f>IF(C275="","",COUNT(C$7:C275))</f>
        <v/>
      </c>
      <c r="C275" s="13"/>
      <c r="D275" s="14"/>
      <c r="E275" s="15"/>
      <c r="F275" s="16"/>
      <c r="G275" s="16"/>
      <c r="H275" s="17"/>
      <c r="I275" s="17"/>
      <c r="J275" s="17"/>
      <c r="K275" s="17"/>
      <c r="L275" s="18" t="str">
        <f>IF(C275="","",SoldCasa0+SUM(H$7:H275)-SUM(J$7:J275))</f>
        <v/>
      </c>
      <c r="M275" s="18" t="str">
        <f>IF(C275="","",SoldBanca0+SUM(I$7:I275)-SUM(K$7:K275))</f>
        <v/>
      </c>
    </row>
    <row r="276" spans="2:13" x14ac:dyDescent="0.2">
      <c r="B276" s="12" t="str">
        <f>IF(C276="","",COUNT(C$7:C276))</f>
        <v/>
      </c>
      <c r="C276" s="13"/>
      <c r="D276" s="14"/>
      <c r="E276" s="15"/>
      <c r="F276" s="16"/>
      <c r="G276" s="16"/>
      <c r="H276" s="17"/>
      <c r="I276" s="17"/>
      <c r="J276" s="17"/>
      <c r="K276" s="17"/>
      <c r="L276" s="18" t="str">
        <f>IF(C276="","",SoldCasa0+SUM(H$7:H276)-SUM(J$7:J276))</f>
        <v/>
      </c>
      <c r="M276" s="18" t="str">
        <f>IF(C276="","",SoldBanca0+SUM(I$7:I276)-SUM(K$7:K276))</f>
        <v/>
      </c>
    </row>
    <row r="277" spans="2:13" x14ac:dyDescent="0.2">
      <c r="B277" s="12" t="str">
        <f>IF(C277="","",COUNT(C$7:C277))</f>
        <v/>
      </c>
      <c r="C277" s="13"/>
      <c r="D277" s="14"/>
      <c r="E277" s="15"/>
      <c r="F277" s="16"/>
      <c r="G277" s="16"/>
      <c r="H277" s="17"/>
      <c r="I277" s="17"/>
      <c r="J277" s="17"/>
      <c r="K277" s="17"/>
      <c r="L277" s="18" t="str">
        <f>IF(C277="","",SoldCasa0+SUM(H$7:H277)-SUM(J$7:J277))</f>
        <v/>
      </c>
      <c r="M277" s="18" t="str">
        <f>IF(C277="","",SoldBanca0+SUM(I$7:I277)-SUM(K$7:K277))</f>
        <v/>
      </c>
    </row>
    <row r="278" spans="2:13" x14ac:dyDescent="0.2">
      <c r="B278" s="12" t="str">
        <f>IF(C278="","",COUNT(C$7:C278))</f>
        <v/>
      </c>
      <c r="C278" s="13"/>
      <c r="D278" s="14"/>
      <c r="E278" s="15"/>
      <c r="F278" s="16"/>
      <c r="G278" s="16"/>
      <c r="H278" s="17"/>
      <c r="I278" s="17"/>
      <c r="J278" s="17"/>
      <c r="K278" s="17"/>
      <c r="L278" s="18" t="str">
        <f>IF(C278="","",SoldCasa0+SUM(H$7:H278)-SUM(J$7:J278))</f>
        <v/>
      </c>
      <c r="M278" s="18" t="str">
        <f>IF(C278="","",SoldBanca0+SUM(I$7:I278)-SUM(K$7:K278))</f>
        <v/>
      </c>
    </row>
    <row r="279" spans="2:13" x14ac:dyDescent="0.2">
      <c r="B279" s="12" t="str">
        <f>IF(C279="","",COUNT(C$7:C279))</f>
        <v/>
      </c>
      <c r="C279" s="13"/>
      <c r="D279" s="14"/>
      <c r="E279" s="15"/>
      <c r="F279" s="16"/>
      <c r="G279" s="16"/>
      <c r="H279" s="17"/>
      <c r="I279" s="17"/>
      <c r="J279" s="17"/>
      <c r="K279" s="17"/>
      <c r="L279" s="18" t="str">
        <f>IF(C279="","",SoldCasa0+SUM(H$7:H279)-SUM(J$7:J279))</f>
        <v/>
      </c>
      <c r="M279" s="18" t="str">
        <f>IF(C279="","",SoldBanca0+SUM(I$7:I279)-SUM(K$7:K279))</f>
        <v/>
      </c>
    </row>
    <row r="280" spans="2:13" x14ac:dyDescent="0.2">
      <c r="B280" s="12" t="str">
        <f>IF(C280="","",COUNT(C$7:C280))</f>
        <v/>
      </c>
      <c r="C280" s="13"/>
      <c r="D280" s="14"/>
      <c r="E280" s="15"/>
      <c r="F280" s="16"/>
      <c r="G280" s="16"/>
      <c r="H280" s="17"/>
      <c r="I280" s="17"/>
      <c r="J280" s="17"/>
      <c r="K280" s="17"/>
      <c r="L280" s="18" t="str">
        <f>IF(C280="","",SoldCasa0+SUM(H$7:H280)-SUM(J$7:J280))</f>
        <v/>
      </c>
      <c r="M280" s="18" t="str">
        <f>IF(C280="","",SoldBanca0+SUM(I$7:I280)-SUM(K$7:K280))</f>
        <v/>
      </c>
    </row>
    <row r="281" spans="2:13" x14ac:dyDescent="0.2">
      <c r="B281" s="12" t="str">
        <f>IF(C281="","",COUNT(C$7:C281))</f>
        <v/>
      </c>
      <c r="C281" s="13"/>
      <c r="D281" s="14"/>
      <c r="E281" s="15"/>
      <c r="F281" s="16"/>
      <c r="G281" s="16"/>
      <c r="H281" s="17"/>
      <c r="I281" s="17"/>
      <c r="J281" s="17"/>
      <c r="K281" s="17"/>
      <c r="L281" s="18" t="str">
        <f>IF(C281="","",SoldCasa0+SUM(H$7:H281)-SUM(J$7:J281))</f>
        <v/>
      </c>
      <c r="M281" s="18" t="str">
        <f>IF(C281="","",SoldBanca0+SUM(I$7:I281)-SUM(K$7:K281))</f>
        <v/>
      </c>
    </row>
    <row r="282" spans="2:13" x14ac:dyDescent="0.2">
      <c r="B282" s="12" t="str">
        <f>IF(C282="","",COUNT(C$7:C282))</f>
        <v/>
      </c>
      <c r="C282" s="13"/>
      <c r="D282" s="14"/>
      <c r="E282" s="15"/>
      <c r="F282" s="16"/>
      <c r="G282" s="16"/>
      <c r="H282" s="17"/>
      <c r="I282" s="17"/>
      <c r="J282" s="17"/>
      <c r="K282" s="17"/>
      <c r="L282" s="18" t="str">
        <f>IF(C282="","",SoldCasa0+SUM(H$7:H282)-SUM(J$7:J282))</f>
        <v/>
      </c>
      <c r="M282" s="18" t="str">
        <f>IF(C282="","",SoldBanca0+SUM(I$7:I282)-SUM(K$7:K282))</f>
        <v/>
      </c>
    </row>
    <row r="283" spans="2:13" x14ac:dyDescent="0.2">
      <c r="B283" s="12" t="str">
        <f>IF(C283="","",COUNT(C$7:C283))</f>
        <v/>
      </c>
      <c r="C283" s="13"/>
      <c r="D283" s="14"/>
      <c r="E283" s="15"/>
      <c r="F283" s="16"/>
      <c r="G283" s="16"/>
      <c r="H283" s="17"/>
      <c r="I283" s="17"/>
      <c r="J283" s="17"/>
      <c r="K283" s="17"/>
      <c r="L283" s="18" t="str">
        <f>IF(C283="","",SoldCasa0+SUM(H$7:H283)-SUM(J$7:J283))</f>
        <v/>
      </c>
      <c r="M283" s="18" t="str">
        <f>IF(C283="","",SoldBanca0+SUM(I$7:I283)-SUM(K$7:K283))</f>
        <v/>
      </c>
    </row>
    <row r="284" spans="2:13" x14ac:dyDescent="0.2">
      <c r="B284" s="12" t="str">
        <f>IF(C284="","",COUNT(C$7:C284))</f>
        <v/>
      </c>
      <c r="C284" s="13"/>
      <c r="D284" s="14"/>
      <c r="E284" s="15"/>
      <c r="F284" s="16"/>
      <c r="G284" s="16"/>
      <c r="H284" s="17"/>
      <c r="I284" s="17"/>
      <c r="J284" s="17"/>
      <c r="K284" s="17"/>
      <c r="L284" s="18" t="str">
        <f>IF(C284="","",SoldCasa0+SUM(H$7:H284)-SUM(J$7:J284))</f>
        <v/>
      </c>
      <c r="M284" s="18" t="str">
        <f>IF(C284="","",SoldBanca0+SUM(I$7:I284)-SUM(K$7:K284))</f>
        <v/>
      </c>
    </row>
    <row r="285" spans="2:13" x14ac:dyDescent="0.2">
      <c r="B285" s="12" t="str">
        <f>IF(C285="","",COUNT(C$7:C285))</f>
        <v/>
      </c>
      <c r="C285" s="13"/>
      <c r="D285" s="14"/>
      <c r="E285" s="15"/>
      <c r="F285" s="16"/>
      <c r="G285" s="16"/>
      <c r="H285" s="17"/>
      <c r="I285" s="17"/>
      <c r="J285" s="17"/>
      <c r="K285" s="17"/>
      <c r="L285" s="18" t="str">
        <f>IF(C285="","",SoldCasa0+SUM(H$7:H285)-SUM(J$7:J285))</f>
        <v/>
      </c>
      <c r="M285" s="18" t="str">
        <f>IF(C285="","",SoldBanca0+SUM(I$7:I285)-SUM(K$7:K285))</f>
        <v/>
      </c>
    </row>
    <row r="286" spans="2:13" x14ac:dyDescent="0.2">
      <c r="B286" s="12" t="str">
        <f>IF(C286="","",COUNT(C$7:C286))</f>
        <v/>
      </c>
      <c r="C286" s="13"/>
      <c r="D286" s="14"/>
      <c r="E286" s="15"/>
      <c r="F286" s="16"/>
      <c r="G286" s="16"/>
      <c r="H286" s="17"/>
      <c r="I286" s="17"/>
      <c r="J286" s="17"/>
      <c r="K286" s="17"/>
      <c r="L286" s="18" t="str">
        <f>IF(C286="","",SoldCasa0+SUM(H$7:H286)-SUM(J$7:J286))</f>
        <v/>
      </c>
      <c r="M286" s="18" t="str">
        <f>IF(C286="","",SoldBanca0+SUM(I$7:I286)-SUM(K$7:K286))</f>
        <v/>
      </c>
    </row>
    <row r="287" spans="2:13" x14ac:dyDescent="0.2">
      <c r="B287" s="12" t="str">
        <f>IF(C287="","",COUNT(C$7:C287))</f>
        <v/>
      </c>
      <c r="C287" s="13"/>
      <c r="D287" s="14"/>
      <c r="E287" s="15"/>
      <c r="F287" s="16"/>
      <c r="G287" s="16"/>
      <c r="H287" s="17"/>
      <c r="I287" s="17"/>
      <c r="J287" s="17"/>
      <c r="K287" s="17"/>
      <c r="L287" s="18" t="str">
        <f>IF(C287="","",SoldCasa0+SUM(H$7:H287)-SUM(J$7:J287))</f>
        <v/>
      </c>
      <c r="M287" s="18" t="str">
        <f>IF(C287="","",SoldBanca0+SUM(I$7:I287)-SUM(K$7:K287))</f>
        <v/>
      </c>
    </row>
    <row r="288" spans="2:13" x14ac:dyDescent="0.2">
      <c r="B288" s="12" t="str">
        <f>IF(C288="","",COUNT(C$7:C288))</f>
        <v/>
      </c>
      <c r="C288" s="13"/>
      <c r="D288" s="14"/>
      <c r="E288" s="15"/>
      <c r="F288" s="16"/>
      <c r="G288" s="16"/>
      <c r="H288" s="17"/>
      <c r="I288" s="17"/>
      <c r="J288" s="17"/>
      <c r="K288" s="17"/>
      <c r="L288" s="18" t="str">
        <f>IF(C288="","",SoldCasa0+SUM(H$7:H288)-SUM(J$7:J288))</f>
        <v/>
      </c>
      <c r="M288" s="18" t="str">
        <f>IF(C288="","",SoldBanca0+SUM(I$7:I288)-SUM(K$7:K288))</f>
        <v/>
      </c>
    </row>
    <row r="289" spans="2:13" x14ac:dyDescent="0.2">
      <c r="B289" s="12" t="str">
        <f>IF(C289="","",COUNT(C$7:C289))</f>
        <v/>
      </c>
      <c r="C289" s="13"/>
      <c r="D289" s="14"/>
      <c r="E289" s="15"/>
      <c r="F289" s="16"/>
      <c r="G289" s="16"/>
      <c r="H289" s="17"/>
      <c r="I289" s="17"/>
      <c r="J289" s="17"/>
      <c r="K289" s="17"/>
      <c r="L289" s="18" t="str">
        <f>IF(C289="","",SoldCasa0+SUM(H$7:H289)-SUM(J$7:J289))</f>
        <v/>
      </c>
      <c r="M289" s="18" t="str">
        <f>IF(C289="","",SoldBanca0+SUM(I$7:I289)-SUM(K$7:K289))</f>
        <v/>
      </c>
    </row>
    <row r="290" spans="2:13" x14ac:dyDescent="0.2">
      <c r="B290" s="12" t="str">
        <f>IF(C290="","",COUNT(C$7:C290))</f>
        <v/>
      </c>
      <c r="C290" s="13"/>
      <c r="D290" s="14"/>
      <c r="E290" s="15"/>
      <c r="F290" s="16"/>
      <c r="G290" s="16"/>
      <c r="H290" s="17"/>
      <c r="I290" s="17"/>
      <c r="J290" s="17"/>
      <c r="K290" s="17"/>
      <c r="L290" s="18" t="str">
        <f>IF(C290="","",SoldCasa0+SUM(H$7:H290)-SUM(J$7:J290))</f>
        <v/>
      </c>
      <c r="M290" s="18" t="str">
        <f>IF(C290="","",SoldBanca0+SUM(I$7:I290)-SUM(K$7:K290))</f>
        <v/>
      </c>
    </row>
    <row r="291" spans="2:13" x14ac:dyDescent="0.2">
      <c r="B291" s="12" t="str">
        <f>IF(C291="","",COUNT(C$7:C291))</f>
        <v/>
      </c>
      <c r="C291" s="13"/>
      <c r="D291" s="14"/>
      <c r="E291" s="15"/>
      <c r="F291" s="16"/>
      <c r="G291" s="16"/>
      <c r="H291" s="17"/>
      <c r="I291" s="17"/>
      <c r="J291" s="17"/>
      <c r="K291" s="17"/>
      <c r="L291" s="18" t="str">
        <f>IF(C291="","",SoldCasa0+SUM(H$7:H291)-SUM(J$7:J291))</f>
        <v/>
      </c>
      <c r="M291" s="18" t="str">
        <f>IF(C291="","",SoldBanca0+SUM(I$7:I291)-SUM(K$7:K291))</f>
        <v/>
      </c>
    </row>
    <row r="292" spans="2:13" x14ac:dyDescent="0.2">
      <c r="B292" s="12" t="str">
        <f>IF(C292="","",COUNT(C$7:C292))</f>
        <v/>
      </c>
      <c r="C292" s="13"/>
      <c r="D292" s="14"/>
      <c r="E292" s="15"/>
      <c r="F292" s="16"/>
      <c r="G292" s="16"/>
      <c r="H292" s="17"/>
      <c r="I292" s="17"/>
      <c r="J292" s="17"/>
      <c r="K292" s="17"/>
      <c r="L292" s="18" t="str">
        <f>IF(C292="","",SoldCasa0+SUM(H$7:H292)-SUM(J$7:J292))</f>
        <v/>
      </c>
      <c r="M292" s="18" t="str">
        <f>IF(C292="","",SoldBanca0+SUM(I$7:I292)-SUM(K$7:K292))</f>
        <v/>
      </c>
    </row>
    <row r="293" spans="2:13" x14ac:dyDescent="0.2">
      <c r="B293" s="12" t="str">
        <f>IF(C293="","",COUNT(C$7:C293))</f>
        <v/>
      </c>
      <c r="C293" s="13"/>
      <c r="D293" s="14"/>
      <c r="E293" s="15"/>
      <c r="F293" s="16"/>
      <c r="G293" s="16"/>
      <c r="H293" s="17"/>
      <c r="I293" s="17"/>
      <c r="J293" s="17"/>
      <c r="K293" s="17"/>
      <c r="L293" s="18" t="str">
        <f>IF(C293="","",SoldCasa0+SUM(H$7:H293)-SUM(J$7:J293))</f>
        <v/>
      </c>
      <c r="M293" s="18" t="str">
        <f>IF(C293="","",SoldBanca0+SUM(I$7:I293)-SUM(K$7:K293))</f>
        <v/>
      </c>
    </row>
    <row r="294" spans="2:13" x14ac:dyDescent="0.2">
      <c r="B294" s="12" t="str">
        <f>IF(C294="","",COUNT(C$7:C294))</f>
        <v/>
      </c>
      <c r="C294" s="13"/>
      <c r="D294" s="14"/>
      <c r="E294" s="15"/>
      <c r="F294" s="16"/>
      <c r="G294" s="16"/>
      <c r="H294" s="17"/>
      <c r="I294" s="17"/>
      <c r="J294" s="17"/>
      <c r="K294" s="17"/>
      <c r="L294" s="18" t="str">
        <f>IF(C294="","",SoldCasa0+SUM(H$7:H294)-SUM(J$7:J294))</f>
        <v/>
      </c>
      <c r="M294" s="18" t="str">
        <f>IF(C294="","",SoldBanca0+SUM(I$7:I294)-SUM(K$7:K294))</f>
        <v/>
      </c>
    </row>
    <row r="295" spans="2:13" x14ac:dyDescent="0.2">
      <c r="B295" s="12" t="str">
        <f>IF(C295="","",COUNT(C$7:C295))</f>
        <v/>
      </c>
      <c r="C295" s="13"/>
      <c r="D295" s="14"/>
      <c r="E295" s="15"/>
      <c r="F295" s="16"/>
      <c r="G295" s="16"/>
      <c r="H295" s="17"/>
      <c r="I295" s="17"/>
      <c r="J295" s="17"/>
      <c r="K295" s="17"/>
      <c r="L295" s="18" t="str">
        <f>IF(C295="","",SoldCasa0+SUM(H$7:H295)-SUM(J$7:J295))</f>
        <v/>
      </c>
      <c r="M295" s="18" t="str">
        <f>IF(C295="","",SoldBanca0+SUM(I$7:I295)-SUM(K$7:K295))</f>
        <v/>
      </c>
    </row>
    <row r="296" spans="2:13" x14ac:dyDescent="0.2">
      <c r="B296" s="12" t="str">
        <f>IF(C296="","",COUNT(C$7:C296))</f>
        <v/>
      </c>
      <c r="C296" s="13"/>
      <c r="D296" s="14"/>
      <c r="E296" s="15"/>
      <c r="F296" s="16"/>
      <c r="G296" s="16"/>
      <c r="H296" s="17"/>
      <c r="I296" s="17"/>
      <c r="J296" s="17"/>
      <c r="K296" s="17"/>
      <c r="L296" s="18" t="str">
        <f>IF(C296="","",SoldCasa0+SUM(H$7:H296)-SUM(J$7:J296))</f>
        <v/>
      </c>
      <c r="M296" s="18" t="str">
        <f>IF(C296="","",SoldBanca0+SUM(I$7:I296)-SUM(K$7:K296))</f>
        <v/>
      </c>
    </row>
    <row r="297" spans="2:13" x14ac:dyDescent="0.2">
      <c r="B297" s="12" t="str">
        <f>IF(C297="","",COUNT(C$7:C297))</f>
        <v/>
      </c>
      <c r="C297" s="13"/>
      <c r="D297" s="14"/>
      <c r="E297" s="15"/>
      <c r="F297" s="16"/>
      <c r="G297" s="16"/>
      <c r="H297" s="17"/>
      <c r="I297" s="17"/>
      <c r="J297" s="17"/>
      <c r="K297" s="17"/>
      <c r="L297" s="18" t="str">
        <f>IF(C297="","",SoldCasa0+SUM(H$7:H297)-SUM(J$7:J297))</f>
        <v/>
      </c>
      <c r="M297" s="18" t="str">
        <f>IF(C297="","",SoldBanca0+SUM(I$7:I297)-SUM(K$7:K297))</f>
        <v/>
      </c>
    </row>
    <row r="298" spans="2:13" x14ac:dyDescent="0.2">
      <c r="B298" s="12" t="str">
        <f>IF(C298="","",COUNT(C$7:C298))</f>
        <v/>
      </c>
      <c r="C298" s="13"/>
      <c r="D298" s="14"/>
      <c r="E298" s="15"/>
      <c r="F298" s="16"/>
      <c r="G298" s="16"/>
      <c r="H298" s="17"/>
      <c r="I298" s="17"/>
      <c r="J298" s="17"/>
      <c r="K298" s="17"/>
      <c r="L298" s="18" t="str">
        <f>IF(C298="","",SoldCasa0+SUM(H$7:H298)-SUM(J$7:J298))</f>
        <v/>
      </c>
      <c r="M298" s="18" t="str">
        <f>IF(C298="","",SoldBanca0+SUM(I$7:I298)-SUM(K$7:K298))</f>
        <v/>
      </c>
    </row>
    <row r="299" spans="2:13" x14ac:dyDescent="0.2">
      <c r="B299" s="12" t="str">
        <f>IF(C299="","",COUNT(C$7:C299))</f>
        <v/>
      </c>
      <c r="C299" s="13"/>
      <c r="D299" s="14"/>
      <c r="E299" s="15"/>
      <c r="F299" s="16"/>
      <c r="G299" s="16"/>
      <c r="H299" s="17"/>
      <c r="I299" s="17"/>
      <c r="J299" s="17"/>
      <c r="K299" s="17"/>
      <c r="L299" s="18" t="str">
        <f>IF(C299="","",SoldCasa0+SUM(H$7:H299)-SUM(J$7:J299))</f>
        <v/>
      </c>
      <c r="M299" s="18" t="str">
        <f>IF(C299="","",SoldBanca0+SUM(I$7:I299)-SUM(K$7:K299))</f>
        <v/>
      </c>
    </row>
    <row r="300" spans="2:13" x14ac:dyDescent="0.2">
      <c r="B300" s="12" t="str">
        <f>IF(C300="","",COUNT(C$7:C300))</f>
        <v/>
      </c>
      <c r="C300" s="13"/>
      <c r="D300" s="14"/>
      <c r="E300" s="15"/>
      <c r="F300" s="16"/>
      <c r="G300" s="16"/>
      <c r="H300" s="17"/>
      <c r="I300" s="17"/>
      <c r="J300" s="17"/>
      <c r="K300" s="17"/>
      <c r="L300" s="18" t="str">
        <f>IF(C300="","",SoldCasa0+SUM(H$7:H300)-SUM(J$7:J300))</f>
        <v/>
      </c>
      <c r="M300" s="18" t="str">
        <f>IF(C300="","",SoldBanca0+SUM(I$7:I300)-SUM(K$7:K300))</f>
        <v/>
      </c>
    </row>
    <row r="301" spans="2:13" x14ac:dyDescent="0.2">
      <c r="B301" s="12" t="str">
        <f>IF(C301="","",COUNT(C$7:C301))</f>
        <v/>
      </c>
      <c r="C301" s="13"/>
      <c r="D301" s="14"/>
      <c r="E301" s="15"/>
      <c r="F301" s="16"/>
      <c r="G301" s="16"/>
      <c r="H301" s="17"/>
      <c r="I301" s="17"/>
      <c r="J301" s="17"/>
      <c r="K301" s="17"/>
      <c r="L301" s="18" t="str">
        <f>IF(C301="","",SoldCasa0+SUM(H$7:H301)-SUM(J$7:J301))</f>
        <v/>
      </c>
      <c r="M301" s="18" t="str">
        <f>IF(C301="","",SoldBanca0+SUM(I$7:I301)-SUM(K$7:K301))</f>
        <v/>
      </c>
    </row>
    <row r="302" spans="2:13" x14ac:dyDescent="0.2">
      <c r="B302" s="12" t="str">
        <f>IF(C302="","",COUNT(C$7:C302))</f>
        <v/>
      </c>
      <c r="C302" s="13"/>
      <c r="D302" s="14"/>
      <c r="E302" s="15"/>
      <c r="F302" s="16"/>
      <c r="G302" s="16"/>
      <c r="H302" s="17"/>
      <c r="I302" s="17"/>
      <c r="J302" s="17"/>
      <c r="K302" s="17"/>
      <c r="L302" s="18" t="str">
        <f>IF(C302="","",SoldCasa0+SUM(H$7:H302)-SUM(J$7:J302))</f>
        <v/>
      </c>
      <c r="M302" s="18" t="str">
        <f>IF(C302="","",SoldBanca0+SUM(I$7:I302)-SUM(K$7:K302))</f>
        <v/>
      </c>
    </row>
    <row r="303" spans="2:13" x14ac:dyDescent="0.2">
      <c r="B303" s="12" t="str">
        <f>IF(C303="","",COUNT(C$7:C303))</f>
        <v/>
      </c>
      <c r="C303" s="13"/>
      <c r="D303" s="14"/>
      <c r="E303" s="15"/>
      <c r="F303" s="16"/>
      <c r="G303" s="16"/>
      <c r="H303" s="17"/>
      <c r="I303" s="17"/>
      <c r="J303" s="17"/>
      <c r="K303" s="17"/>
      <c r="L303" s="18" t="str">
        <f>IF(C303="","",SoldCasa0+SUM(H$7:H303)-SUM(J$7:J303))</f>
        <v/>
      </c>
      <c r="M303" s="18" t="str">
        <f>IF(C303="","",SoldBanca0+SUM(I$7:I303)-SUM(K$7:K303))</f>
        <v/>
      </c>
    </row>
    <row r="304" spans="2:13" x14ac:dyDescent="0.2">
      <c r="B304" s="12" t="str">
        <f>IF(C304="","",COUNT(C$7:C304))</f>
        <v/>
      </c>
      <c r="C304" s="13"/>
      <c r="D304" s="14"/>
      <c r="E304" s="15"/>
      <c r="F304" s="16"/>
      <c r="G304" s="16"/>
      <c r="H304" s="17"/>
      <c r="I304" s="17"/>
      <c r="J304" s="17"/>
      <c r="K304" s="17"/>
      <c r="L304" s="18" t="str">
        <f>IF(C304="","",SoldCasa0+SUM(H$7:H304)-SUM(J$7:J304))</f>
        <v/>
      </c>
      <c r="M304" s="18" t="str">
        <f>IF(C304="","",SoldBanca0+SUM(I$7:I304)-SUM(K$7:K304))</f>
        <v/>
      </c>
    </row>
    <row r="305" spans="2:13" x14ac:dyDescent="0.2">
      <c r="B305" s="12" t="str">
        <f>IF(C305="","",COUNT(C$7:C305))</f>
        <v/>
      </c>
      <c r="C305" s="13"/>
      <c r="D305" s="14"/>
      <c r="E305" s="15"/>
      <c r="F305" s="16"/>
      <c r="G305" s="16"/>
      <c r="H305" s="17"/>
      <c r="I305" s="17"/>
      <c r="J305" s="17"/>
      <c r="K305" s="17"/>
      <c r="L305" s="18" t="str">
        <f>IF(C305="","",SoldCasa0+SUM(H$7:H305)-SUM(J$7:J305))</f>
        <v/>
      </c>
      <c r="M305" s="18" t="str">
        <f>IF(C305="","",SoldBanca0+SUM(I$7:I305)-SUM(K$7:K305))</f>
        <v/>
      </c>
    </row>
    <row r="306" spans="2:13" x14ac:dyDescent="0.2">
      <c r="B306" s="12" t="str">
        <f>IF(C306="","",COUNT(C$7:C306))</f>
        <v/>
      </c>
      <c r="C306" s="13"/>
      <c r="D306" s="14"/>
      <c r="E306" s="15"/>
      <c r="F306" s="16"/>
      <c r="G306" s="16"/>
      <c r="H306" s="17"/>
      <c r="I306" s="17"/>
      <c r="J306" s="17"/>
      <c r="K306" s="17"/>
      <c r="L306" s="18" t="str">
        <f>IF(C306="","",SoldCasa0+SUM(H$7:H306)-SUM(J$7:J306))</f>
        <v/>
      </c>
      <c r="M306" s="18" t="str">
        <f>IF(C306="","",SoldBanca0+SUM(I$7:I306)-SUM(K$7:K306))</f>
        <v/>
      </c>
    </row>
    <row r="307" spans="2:13" x14ac:dyDescent="0.2">
      <c r="B307" s="12" t="str">
        <f>IF(C307="","",COUNT(C$7:C307))</f>
        <v/>
      </c>
      <c r="C307" s="13"/>
      <c r="D307" s="14"/>
      <c r="E307" s="15"/>
      <c r="F307" s="16"/>
      <c r="G307" s="16"/>
      <c r="H307" s="17"/>
      <c r="I307" s="17"/>
      <c r="J307" s="17"/>
      <c r="K307" s="17"/>
      <c r="L307" s="18" t="str">
        <f>IF(C307="","",SoldCasa0+SUM(H$7:H307)-SUM(J$7:J307))</f>
        <v/>
      </c>
      <c r="M307" s="18" t="str">
        <f>IF(C307="","",SoldBanca0+SUM(I$7:I307)-SUM(K$7:K307))</f>
        <v/>
      </c>
    </row>
    <row r="308" spans="2:13" x14ac:dyDescent="0.2">
      <c r="B308" s="12" t="str">
        <f>IF(C308="","",COUNT(C$7:C308))</f>
        <v/>
      </c>
      <c r="C308" s="13"/>
      <c r="D308" s="14"/>
      <c r="E308" s="15"/>
      <c r="F308" s="16"/>
      <c r="G308" s="16"/>
      <c r="H308" s="17"/>
      <c r="I308" s="17"/>
      <c r="J308" s="17"/>
      <c r="K308" s="17"/>
      <c r="L308" s="18" t="str">
        <f>IF(C308="","",SoldCasa0+SUM(H$7:H308)-SUM(J$7:J308))</f>
        <v/>
      </c>
      <c r="M308" s="18" t="str">
        <f>IF(C308="","",SoldBanca0+SUM(I$7:I308)-SUM(K$7:K308))</f>
        <v/>
      </c>
    </row>
    <row r="309" spans="2:13" x14ac:dyDescent="0.2">
      <c r="B309" s="12" t="str">
        <f>IF(C309="","",COUNT(C$7:C309))</f>
        <v/>
      </c>
      <c r="C309" s="13"/>
      <c r="D309" s="14"/>
      <c r="E309" s="15"/>
      <c r="F309" s="16"/>
      <c r="G309" s="16"/>
      <c r="H309" s="17"/>
      <c r="I309" s="17"/>
      <c r="J309" s="17"/>
      <c r="K309" s="17"/>
      <c r="L309" s="18" t="str">
        <f>IF(C309="","",SoldCasa0+SUM(H$7:H309)-SUM(J$7:J309))</f>
        <v/>
      </c>
      <c r="M309" s="18" t="str">
        <f>IF(C309="","",SoldBanca0+SUM(I$7:I309)-SUM(K$7:K309))</f>
        <v/>
      </c>
    </row>
    <row r="310" spans="2:13" x14ac:dyDescent="0.2">
      <c r="B310" s="12" t="str">
        <f>IF(C310="","",COUNT(C$7:C310))</f>
        <v/>
      </c>
      <c r="C310" s="13"/>
      <c r="D310" s="14"/>
      <c r="E310" s="15"/>
      <c r="F310" s="16"/>
      <c r="G310" s="16"/>
      <c r="H310" s="17"/>
      <c r="I310" s="17"/>
      <c r="J310" s="17"/>
      <c r="K310" s="17"/>
      <c r="L310" s="18" t="str">
        <f>IF(C310="","",SoldCasa0+SUM(H$7:H310)-SUM(J$7:J310))</f>
        <v/>
      </c>
      <c r="M310" s="18" t="str">
        <f>IF(C310="","",SoldBanca0+SUM(I$7:I310)-SUM(K$7:K310))</f>
        <v/>
      </c>
    </row>
    <row r="311" spans="2:13" x14ac:dyDescent="0.2">
      <c r="B311" s="12" t="str">
        <f>IF(C311="","",COUNT(C$7:C311))</f>
        <v/>
      </c>
      <c r="C311" s="13"/>
      <c r="D311" s="14"/>
      <c r="E311" s="15"/>
      <c r="F311" s="16"/>
      <c r="G311" s="16"/>
      <c r="H311" s="17"/>
      <c r="I311" s="17"/>
      <c r="J311" s="17"/>
      <c r="K311" s="17"/>
      <c r="L311" s="18" t="str">
        <f>IF(C311="","",SoldCasa0+SUM(H$7:H311)-SUM(J$7:J311))</f>
        <v/>
      </c>
      <c r="M311" s="18" t="str">
        <f>IF(C311="","",SoldBanca0+SUM(I$7:I311)-SUM(K$7:K311))</f>
        <v/>
      </c>
    </row>
    <row r="312" spans="2:13" x14ac:dyDescent="0.2">
      <c r="B312" s="12" t="str">
        <f>IF(C312="","",COUNT(C$7:C312))</f>
        <v/>
      </c>
      <c r="C312" s="13"/>
      <c r="D312" s="14"/>
      <c r="E312" s="15"/>
      <c r="F312" s="16"/>
      <c r="G312" s="16"/>
      <c r="H312" s="17"/>
      <c r="I312" s="17"/>
      <c r="J312" s="17"/>
      <c r="K312" s="17"/>
      <c r="L312" s="18" t="str">
        <f>IF(C312="","",SoldCasa0+SUM(H$7:H312)-SUM(J$7:J312))</f>
        <v/>
      </c>
      <c r="M312" s="18" t="str">
        <f>IF(C312="","",SoldBanca0+SUM(I$7:I312)-SUM(K$7:K312))</f>
        <v/>
      </c>
    </row>
    <row r="313" spans="2:13" x14ac:dyDescent="0.2">
      <c r="B313" s="12" t="str">
        <f>IF(C313="","",COUNT(C$7:C313))</f>
        <v/>
      </c>
      <c r="C313" s="13"/>
      <c r="D313" s="14"/>
      <c r="E313" s="15"/>
      <c r="F313" s="16"/>
      <c r="G313" s="16"/>
      <c r="H313" s="17"/>
      <c r="I313" s="17"/>
      <c r="J313" s="17"/>
      <c r="K313" s="17"/>
      <c r="L313" s="18" t="str">
        <f>IF(C313="","",SoldCasa0+SUM(H$7:H313)-SUM(J$7:J313))</f>
        <v/>
      </c>
      <c r="M313" s="18" t="str">
        <f>IF(C313="","",SoldBanca0+SUM(I$7:I313)-SUM(K$7:K313))</f>
        <v/>
      </c>
    </row>
    <row r="314" spans="2:13" x14ac:dyDescent="0.2">
      <c r="B314" s="12" t="str">
        <f>IF(C314="","",COUNT(C$7:C314))</f>
        <v/>
      </c>
      <c r="C314" s="13"/>
      <c r="D314" s="14"/>
      <c r="E314" s="15"/>
      <c r="F314" s="16"/>
      <c r="G314" s="16"/>
      <c r="H314" s="17"/>
      <c r="I314" s="17"/>
      <c r="J314" s="17"/>
      <c r="K314" s="17"/>
      <c r="L314" s="18" t="str">
        <f>IF(C314="","",SoldCasa0+SUM(H$7:H314)-SUM(J$7:J314))</f>
        <v/>
      </c>
      <c r="M314" s="18" t="str">
        <f>IF(C314="","",SoldBanca0+SUM(I$7:I314)-SUM(K$7:K314))</f>
        <v/>
      </c>
    </row>
    <row r="315" spans="2:13" x14ac:dyDescent="0.2">
      <c r="B315" s="12" t="str">
        <f>IF(C315="","",COUNT(C$7:C315))</f>
        <v/>
      </c>
      <c r="C315" s="13"/>
      <c r="D315" s="14"/>
      <c r="E315" s="15"/>
      <c r="F315" s="16"/>
      <c r="G315" s="16"/>
      <c r="H315" s="17"/>
      <c r="I315" s="17"/>
      <c r="J315" s="17"/>
      <c r="K315" s="17"/>
      <c r="L315" s="18" t="str">
        <f>IF(C315="","",SoldCasa0+SUM(H$7:H315)-SUM(J$7:J315))</f>
        <v/>
      </c>
      <c r="M315" s="18" t="str">
        <f>IF(C315="","",SoldBanca0+SUM(I$7:I315)-SUM(K$7:K315))</f>
        <v/>
      </c>
    </row>
    <row r="316" spans="2:13" x14ac:dyDescent="0.2">
      <c r="B316" s="12" t="str">
        <f>IF(C316="","",COUNT(C$7:C316))</f>
        <v/>
      </c>
      <c r="C316" s="13"/>
      <c r="D316" s="14"/>
      <c r="E316" s="15"/>
      <c r="F316" s="16"/>
      <c r="G316" s="16"/>
      <c r="H316" s="17"/>
      <c r="I316" s="17"/>
      <c r="J316" s="17"/>
      <c r="K316" s="17"/>
      <c r="L316" s="18" t="str">
        <f>IF(C316="","",SoldCasa0+SUM(H$7:H316)-SUM(J$7:J316))</f>
        <v/>
      </c>
      <c r="M316" s="18" t="str">
        <f>IF(C316="","",SoldBanca0+SUM(I$7:I316)-SUM(K$7:K316))</f>
        <v/>
      </c>
    </row>
    <row r="317" spans="2:13" x14ac:dyDescent="0.2">
      <c r="B317" s="12" t="str">
        <f>IF(C317="","",COUNT(C$7:C317))</f>
        <v/>
      </c>
      <c r="C317" s="13"/>
      <c r="D317" s="14"/>
      <c r="E317" s="15"/>
      <c r="F317" s="16"/>
      <c r="G317" s="16"/>
      <c r="H317" s="17"/>
      <c r="I317" s="17"/>
      <c r="J317" s="17"/>
      <c r="K317" s="17"/>
      <c r="L317" s="18" t="str">
        <f>IF(C317="","",SoldCasa0+SUM(H$7:H317)-SUM(J$7:J317))</f>
        <v/>
      </c>
      <c r="M317" s="18" t="str">
        <f>IF(C317="","",SoldBanca0+SUM(I$7:I317)-SUM(K$7:K317))</f>
        <v/>
      </c>
    </row>
    <row r="318" spans="2:13" x14ac:dyDescent="0.2">
      <c r="B318" s="12" t="str">
        <f>IF(C318="","",COUNT(C$7:C318))</f>
        <v/>
      </c>
      <c r="C318" s="13"/>
      <c r="D318" s="14"/>
      <c r="E318" s="15"/>
      <c r="F318" s="16"/>
      <c r="G318" s="16"/>
      <c r="H318" s="17"/>
      <c r="I318" s="17"/>
      <c r="J318" s="17"/>
      <c r="K318" s="17"/>
      <c r="L318" s="18" t="str">
        <f>IF(C318="","",SoldCasa0+SUM(H$7:H318)-SUM(J$7:J318))</f>
        <v/>
      </c>
      <c r="M318" s="18" t="str">
        <f>IF(C318="","",SoldBanca0+SUM(I$7:I318)-SUM(K$7:K318))</f>
        <v/>
      </c>
    </row>
    <row r="319" spans="2:13" x14ac:dyDescent="0.2">
      <c r="B319" s="12" t="str">
        <f>IF(C319="","",COUNT(C$7:C319))</f>
        <v/>
      </c>
      <c r="C319" s="13"/>
      <c r="D319" s="14"/>
      <c r="E319" s="15"/>
      <c r="F319" s="16"/>
      <c r="G319" s="16"/>
      <c r="H319" s="17"/>
      <c r="I319" s="17"/>
      <c r="J319" s="17"/>
      <c r="K319" s="17"/>
      <c r="L319" s="18" t="str">
        <f>IF(C319="","",SoldCasa0+SUM(H$7:H319)-SUM(J$7:J319))</f>
        <v/>
      </c>
      <c r="M319" s="18" t="str">
        <f>IF(C319="","",SoldBanca0+SUM(I$7:I319)-SUM(K$7:K319))</f>
        <v/>
      </c>
    </row>
    <row r="320" spans="2:13" x14ac:dyDescent="0.2">
      <c r="B320" s="12" t="str">
        <f>IF(C320="","",COUNT(C$7:C320))</f>
        <v/>
      </c>
      <c r="C320" s="13"/>
      <c r="D320" s="14"/>
      <c r="E320" s="15"/>
      <c r="F320" s="16"/>
      <c r="G320" s="16"/>
      <c r="H320" s="17"/>
      <c r="I320" s="17"/>
      <c r="J320" s="17"/>
      <c r="K320" s="17"/>
      <c r="L320" s="18" t="str">
        <f>IF(C320="","",SoldCasa0+SUM(H$7:H320)-SUM(J$7:J320))</f>
        <v/>
      </c>
      <c r="M320" s="18" t="str">
        <f>IF(C320="","",SoldBanca0+SUM(I$7:I320)-SUM(K$7:K320))</f>
        <v/>
      </c>
    </row>
    <row r="321" spans="2:13" x14ac:dyDescent="0.2">
      <c r="B321" s="12" t="str">
        <f>IF(C321="","",COUNT(C$7:C321))</f>
        <v/>
      </c>
      <c r="C321" s="13"/>
      <c r="D321" s="14"/>
      <c r="E321" s="15"/>
      <c r="F321" s="16"/>
      <c r="G321" s="16"/>
      <c r="H321" s="17"/>
      <c r="I321" s="17"/>
      <c r="J321" s="17"/>
      <c r="K321" s="17"/>
      <c r="L321" s="18" t="str">
        <f>IF(C321="","",SoldCasa0+SUM(H$7:H321)-SUM(J$7:J321))</f>
        <v/>
      </c>
      <c r="M321" s="18" t="str">
        <f>IF(C321="","",SoldBanca0+SUM(I$7:I321)-SUM(K$7:K321))</f>
        <v/>
      </c>
    </row>
    <row r="322" spans="2:13" x14ac:dyDescent="0.2">
      <c r="B322" s="12" t="str">
        <f>IF(C322="","",COUNT(C$7:C322))</f>
        <v/>
      </c>
      <c r="C322" s="13"/>
      <c r="D322" s="14"/>
      <c r="E322" s="15"/>
      <c r="F322" s="16"/>
      <c r="G322" s="16"/>
      <c r="H322" s="17"/>
      <c r="I322" s="17"/>
      <c r="J322" s="17"/>
      <c r="K322" s="17"/>
      <c r="L322" s="18" t="str">
        <f>IF(C322="","",SoldCasa0+SUM(H$7:H322)-SUM(J$7:J322))</f>
        <v/>
      </c>
      <c r="M322" s="18" t="str">
        <f>IF(C322="","",SoldBanca0+SUM(I$7:I322)-SUM(K$7:K322))</f>
        <v/>
      </c>
    </row>
    <row r="323" spans="2:13" x14ac:dyDescent="0.2">
      <c r="B323" s="12" t="str">
        <f>IF(C323="","",COUNT(C$7:C323))</f>
        <v/>
      </c>
      <c r="C323" s="13"/>
      <c r="D323" s="14"/>
      <c r="E323" s="15"/>
      <c r="F323" s="16"/>
      <c r="G323" s="16"/>
      <c r="H323" s="17"/>
      <c r="I323" s="17"/>
      <c r="J323" s="17"/>
      <c r="K323" s="17"/>
      <c r="L323" s="18" t="str">
        <f>IF(C323="","",SoldCasa0+SUM(H$7:H323)-SUM(J$7:J323))</f>
        <v/>
      </c>
      <c r="M323" s="18" t="str">
        <f>IF(C323="","",SoldBanca0+SUM(I$7:I323)-SUM(K$7:K323))</f>
        <v/>
      </c>
    </row>
    <row r="324" spans="2:13" x14ac:dyDescent="0.2">
      <c r="B324" s="12" t="str">
        <f>IF(C324="","",COUNT(C$7:C324))</f>
        <v/>
      </c>
      <c r="C324" s="13"/>
      <c r="D324" s="14"/>
      <c r="E324" s="15"/>
      <c r="F324" s="16"/>
      <c r="G324" s="16"/>
      <c r="H324" s="17"/>
      <c r="I324" s="17"/>
      <c r="J324" s="17"/>
      <c r="K324" s="17"/>
      <c r="L324" s="18" t="str">
        <f>IF(C324="","",SoldCasa0+SUM(H$7:H324)-SUM(J$7:J324))</f>
        <v/>
      </c>
      <c r="M324" s="18" t="str">
        <f>IF(C324="","",SoldBanca0+SUM(I$7:I324)-SUM(K$7:K324))</f>
        <v/>
      </c>
    </row>
    <row r="325" spans="2:13" x14ac:dyDescent="0.2">
      <c r="B325" s="12" t="str">
        <f>IF(C325="","",COUNT(C$7:C325))</f>
        <v/>
      </c>
      <c r="C325" s="13"/>
      <c r="D325" s="14"/>
      <c r="E325" s="15"/>
      <c r="F325" s="16"/>
      <c r="G325" s="16"/>
      <c r="H325" s="17"/>
      <c r="I325" s="17"/>
      <c r="J325" s="17"/>
      <c r="K325" s="17"/>
      <c r="L325" s="18" t="str">
        <f>IF(C325="","",SoldCasa0+SUM(H$7:H325)-SUM(J$7:J325))</f>
        <v/>
      </c>
      <c r="M325" s="18" t="str">
        <f>IF(C325="","",SoldBanca0+SUM(I$7:I325)-SUM(K$7:K325))</f>
        <v/>
      </c>
    </row>
    <row r="326" spans="2:13" x14ac:dyDescent="0.2">
      <c r="B326" s="12" t="str">
        <f>IF(C326="","",COUNT(C$7:C326))</f>
        <v/>
      </c>
      <c r="C326" s="13"/>
      <c r="D326" s="14"/>
      <c r="E326" s="15"/>
      <c r="F326" s="16"/>
      <c r="G326" s="16"/>
      <c r="H326" s="17"/>
      <c r="I326" s="17"/>
      <c r="J326" s="17"/>
      <c r="K326" s="17"/>
      <c r="L326" s="18" t="str">
        <f>IF(C326="","",SoldCasa0+SUM(H$7:H326)-SUM(J$7:J326))</f>
        <v/>
      </c>
      <c r="M326" s="18" t="str">
        <f>IF(C326="","",SoldBanca0+SUM(I$7:I326)-SUM(K$7:K326))</f>
        <v/>
      </c>
    </row>
    <row r="327" spans="2:13" x14ac:dyDescent="0.2">
      <c r="B327" s="12" t="str">
        <f>IF(C327="","",COUNT(C$7:C327))</f>
        <v/>
      </c>
      <c r="C327" s="13"/>
      <c r="D327" s="14"/>
      <c r="E327" s="15"/>
      <c r="F327" s="16"/>
      <c r="G327" s="16"/>
      <c r="H327" s="17"/>
      <c r="I327" s="17"/>
      <c r="J327" s="17"/>
      <c r="K327" s="17"/>
      <c r="L327" s="18" t="str">
        <f>IF(C327="","",SoldCasa0+SUM(H$7:H327)-SUM(J$7:J327))</f>
        <v/>
      </c>
      <c r="M327" s="18" t="str">
        <f>IF(C327="","",SoldBanca0+SUM(I$7:I327)-SUM(K$7:K327))</f>
        <v/>
      </c>
    </row>
    <row r="328" spans="2:13" x14ac:dyDescent="0.2">
      <c r="B328" s="12" t="str">
        <f>IF(C328="","",COUNT(C$7:C328))</f>
        <v/>
      </c>
      <c r="C328" s="13"/>
      <c r="D328" s="14"/>
      <c r="E328" s="15"/>
      <c r="F328" s="16"/>
      <c r="G328" s="16"/>
      <c r="H328" s="17"/>
      <c r="I328" s="17"/>
      <c r="J328" s="17"/>
      <c r="K328" s="17"/>
      <c r="L328" s="18" t="str">
        <f>IF(C328="","",SoldCasa0+SUM(H$7:H328)-SUM(J$7:J328))</f>
        <v/>
      </c>
      <c r="M328" s="18" t="str">
        <f>IF(C328="","",SoldBanca0+SUM(I$7:I328)-SUM(K$7:K328))</f>
        <v/>
      </c>
    </row>
    <row r="329" spans="2:13" x14ac:dyDescent="0.2">
      <c r="B329" s="12" t="str">
        <f>IF(C329="","",COUNT(C$7:C329))</f>
        <v/>
      </c>
      <c r="C329" s="13"/>
      <c r="D329" s="14"/>
      <c r="E329" s="15"/>
      <c r="F329" s="16"/>
      <c r="G329" s="16"/>
      <c r="H329" s="17"/>
      <c r="I329" s="17"/>
      <c r="J329" s="17"/>
      <c r="K329" s="17"/>
      <c r="L329" s="18" t="str">
        <f>IF(C329="","",SoldCasa0+SUM(H$7:H329)-SUM(J$7:J329))</f>
        <v/>
      </c>
      <c r="M329" s="18" t="str">
        <f>IF(C329="","",SoldBanca0+SUM(I$7:I329)-SUM(K$7:K329))</f>
        <v/>
      </c>
    </row>
    <row r="330" spans="2:13" x14ac:dyDescent="0.2">
      <c r="B330" s="12" t="str">
        <f>IF(C330="","",COUNT(C$7:C330))</f>
        <v/>
      </c>
      <c r="C330" s="13"/>
      <c r="D330" s="14"/>
      <c r="E330" s="15"/>
      <c r="F330" s="16"/>
      <c r="G330" s="16"/>
      <c r="H330" s="17"/>
      <c r="I330" s="17"/>
      <c r="J330" s="17"/>
      <c r="K330" s="17"/>
      <c r="L330" s="18" t="str">
        <f>IF(C330="","",SoldCasa0+SUM(H$7:H330)-SUM(J$7:J330))</f>
        <v/>
      </c>
      <c r="M330" s="18" t="str">
        <f>IF(C330="","",SoldBanca0+SUM(I$7:I330)-SUM(K$7:K330))</f>
        <v/>
      </c>
    </row>
    <row r="331" spans="2:13" x14ac:dyDescent="0.2">
      <c r="B331" s="12" t="str">
        <f>IF(C331="","",COUNT(C$7:C331))</f>
        <v/>
      </c>
      <c r="C331" s="13"/>
      <c r="D331" s="14"/>
      <c r="E331" s="15"/>
      <c r="F331" s="16"/>
      <c r="G331" s="16"/>
      <c r="H331" s="17"/>
      <c r="I331" s="17"/>
      <c r="J331" s="17"/>
      <c r="K331" s="17"/>
      <c r="L331" s="18" t="str">
        <f>IF(C331="","",SoldCasa0+SUM(H$7:H331)-SUM(J$7:J331))</f>
        <v/>
      </c>
      <c r="M331" s="18" t="str">
        <f>IF(C331="","",SoldBanca0+SUM(I$7:I331)-SUM(K$7:K331))</f>
        <v/>
      </c>
    </row>
    <row r="332" spans="2:13" x14ac:dyDescent="0.2">
      <c r="B332" s="12" t="str">
        <f>IF(C332="","",COUNT(C$7:C332))</f>
        <v/>
      </c>
      <c r="C332" s="13"/>
      <c r="D332" s="14"/>
      <c r="E332" s="15"/>
      <c r="F332" s="16"/>
      <c r="G332" s="16"/>
      <c r="H332" s="17"/>
      <c r="I332" s="17"/>
      <c r="J332" s="17"/>
      <c r="K332" s="17"/>
      <c r="L332" s="18" t="str">
        <f>IF(C332="","",SoldCasa0+SUM(H$7:H332)-SUM(J$7:J332))</f>
        <v/>
      </c>
      <c r="M332" s="18" t="str">
        <f>IF(C332="","",SoldBanca0+SUM(I$7:I332)-SUM(K$7:K332))</f>
        <v/>
      </c>
    </row>
    <row r="333" spans="2:13" x14ac:dyDescent="0.2">
      <c r="B333" s="12" t="str">
        <f>IF(C333="","",COUNT(C$7:C333))</f>
        <v/>
      </c>
      <c r="C333" s="13"/>
      <c r="D333" s="14"/>
      <c r="E333" s="15"/>
      <c r="F333" s="16"/>
      <c r="G333" s="16"/>
      <c r="H333" s="17"/>
      <c r="I333" s="17"/>
      <c r="J333" s="17"/>
      <c r="K333" s="17"/>
      <c r="L333" s="18" t="str">
        <f>IF(C333="","",SoldCasa0+SUM(H$7:H333)-SUM(J$7:J333))</f>
        <v/>
      </c>
      <c r="M333" s="18" t="str">
        <f>IF(C333="","",SoldBanca0+SUM(I$7:I333)-SUM(K$7:K333))</f>
        <v/>
      </c>
    </row>
    <row r="334" spans="2:13" x14ac:dyDescent="0.2">
      <c r="B334" s="12" t="str">
        <f>IF(C334="","",COUNT(C$7:C334))</f>
        <v/>
      </c>
      <c r="C334" s="13"/>
      <c r="D334" s="14"/>
      <c r="E334" s="15"/>
      <c r="F334" s="16"/>
      <c r="G334" s="16"/>
      <c r="H334" s="17"/>
      <c r="I334" s="17"/>
      <c r="J334" s="17"/>
      <c r="K334" s="17"/>
      <c r="L334" s="18" t="str">
        <f>IF(C334="","",SoldCasa0+SUM(H$7:H334)-SUM(J$7:J334))</f>
        <v/>
      </c>
      <c r="M334" s="18" t="str">
        <f>IF(C334="","",SoldBanca0+SUM(I$7:I334)-SUM(K$7:K334))</f>
        <v/>
      </c>
    </row>
    <row r="335" spans="2:13" x14ac:dyDescent="0.2">
      <c r="B335" s="12" t="str">
        <f>IF(C335="","",COUNT(C$7:C335))</f>
        <v/>
      </c>
      <c r="C335" s="13"/>
      <c r="D335" s="14"/>
      <c r="E335" s="15"/>
      <c r="F335" s="16"/>
      <c r="G335" s="16"/>
      <c r="H335" s="17"/>
      <c r="I335" s="17"/>
      <c r="J335" s="17"/>
      <c r="K335" s="17"/>
      <c r="L335" s="18" t="str">
        <f>IF(C335="","",SoldCasa0+SUM(H$7:H335)-SUM(J$7:J335))</f>
        <v/>
      </c>
      <c r="M335" s="18" t="str">
        <f>IF(C335="","",SoldBanca0+SUM(I$7:I335)-SUM(K$7:K335))</f>
        <v/>
      </c>
    </row>
    <row r="336" spans="2:13" x14ac:dyDescent="0.2">
      <c r="B336" s="12" t="str">
        <f>IF(C336="","",COUNT(C$7:C336))</f>
        <v/>
      </c>
      <c r="C336" s="13"/>
      <c r="D336" s="14"/>
      <c r="E336" s="15"/>
      <c r="F336" s="16"/>
      <c r="G336" s="16"/>
      <c r="H336" s="17"/>
      <c r="I336" s="17"/>
      <c r="J336" s="17"/>
      <c r="K336" s="17"/>
      <c r="L336" s="18" t="str">
        <f>IF(C336="","",SoldCasa0+SUM(H$7:H336)-SUM(J$7:J336))</f>
        <v/>
      </c>
      <c r="M336" s="18" t="str">
        <f>IF(C336="","",SoldBanca0+SUM(I$7:I336)-SUM(K$7:K336))</f>
        <v/>
      </c>
    </row>
    <row r="337" spans="2:13" x14ac:dyDescent="0.2">
      <c r="B337" s="12" t="str">
        <f>IF(C337="","",COUNT(C$7:C337))</f>
        <v/>
      </c>
      <c r="C337" s="13"/>
      <c r="D337" s="14"/>
      <c r="E337" s="15"/>
      <c r="F337" s="16"/>
      <c r="G337" s="16"/>
      <c r="H337" s="17"/>
      <c r="I337" s="17"/>
      <c r="J337" s="17"/>
      <c r="K337" s="17"/>
      <c r="L337" s="18" t="str">
        <f>IF(C337="","",SoldCasa0+SUM(H$7:H337)-SUM(J$7:J337))</f>
        <v/>
      </c>
      <c r="M337" s="18" t="str">
        <f>IF(C337="","",SoldBanca0+SUM(I$7:I337)-SUM(K$7:K337))</f>
        <v/>
      </c>
    </row>
    <row r="338" spans="2:13" x14ac:dyDescent="0.2">
      <c r="B338" s="12" t="str">
        <f>IF(C338="","",COUNT(C$7:C338))</f>
        <v/>
      </c>
      <c r="C338" s="13"/>
      <c r="D338" s="14"/>
      <c r="E338" s="15"/>
      <c r="F338" s="16"/>
      <c r="G338" s="16"/>
      <c r="H338" s="17"/>
      <c r="I338" s="17"/>
      <c r="J338" s="17"/>
      <c r="K338" s="17"/>
      <c r="L338" s="18" t="str">
        <f>IF(C338="","",SoldCasa0+SUM(H$7:H338)-SUM(J$7:J338))</f>
        <v/>
      </c>
      <c r="M338" s="18" t="str">
        <f>IF(C338="","",SoldBanca0+SUM(I$7:I338)-SUM(K$7:K338))</f>
        <v/>
      </c>
    </row>
    <row r="339" spans="2:13" x14ac:dyDescent="0.2">
      <c r="B339" s="12" t="str">
        <f>IF(C339="","",COUNT(C$7:C339))</f>
        <v/>
      </c>
      <c r="C339" s="13"/>
      <c r="D339" s="14"/>
      <c r="E339" s="15"/>
      <c r="F339" s="16"/>
      <c r="G339" s="16"/>
      <c r="H339" s="17"/>
      <c r="I339" s="17"/>
      <c r="J339" s="17"/>
      <c r="K339" s="17"/>
      <c r="L339" s="18" t="str">
        <f>IF(C339="","",SoldCasa0+SUM(H$7:H339)-SUM(J$7:J339))</f>
        <v/>
      </c>
      <c r="M339" s="18" t="str">
        <f>IF(C339="","",SoldBanca0+SUM(I$7:I339)-SUM(K$7:K339))</f>
        <v/>
      </c>
    </row>
    <row r="340" spans="2:13" x14ac:dyDescent="0.2">
      <c r="B340" s="12" t="str">
        <f>IF(C340="","",COUNT(C$7:C340))</f>
        <v/>
      </c>
      <c r="C340" s="13"/>
      <c r="D340" s="14"/>
      <c r="E340" s="15"/>
      <c r="F340" s="16"/>
      <c r="G340" s="16"/>
      <c r="H340" s="17"/>
      <c r="I340" s="17"/>
      <c r="J340" s="17"/>
      <c r="K340" s="17"/>
      <c r="L340" s="18" t="str">
        <f>IF(C340="","",SoldCasa0+SUM(H$7:H340)-SUM(J$7:J340))</f>
        <v/>
      </c>
      <c r="M340" s="18" t="str">
        <f>IF(C340="","",SoldBanca0+SUM(I$7:I340)-SUM(K$7:K340))</f>
        <v/>
      </c>
    </row>
    <row r="341" spans="2:13" x14ac:dyDescent="0.2">
      <c r="B341" s="12" t="str">
        <f>IF(C341="","",COUNT(C$7:C341))</f>
        <v/>
      </c>
      <c r="C341" s="13"/>
      <c r="D341" s="14"/>
      <c r="E341" s="15"/>
      <c r="F341" s="16"/>
      <c r="G341" s="16"/>
      <c r="H341" s="17"/>
      <c r="I341" s="17"/>
      <c r="J341" s="17"/>
      <c r="K341" s="17"/>
      <c r="L341" s="18" t="str">
        <f>IF(C341="","",SoldCasa0+SUM(H$7:H341)-SUM(J$7:J341))</f>
        <v/>
      </c>
      <c r="M341" s="18" t="str">
        <f>IF(C341="","",SoldBanca0+SUM(I$7:I341)-SUM(K$7:K341))</f>
        <v/>
      </c>
    </row>
    <row r="342" spans="2:13" x14ac:dyDescent="0.2">
      <c r="B342" s="12" t="str">
        <f>IF(C342="","",COUNT(C$7:C342))</f>
        <v/>
      </c>
      <c r="C342" s="13"/>
      <c r="D342" s="14"/>
      <c r="E342" s="15"/>
      <c r="F342" s="16"/>
      <c r="G342" s="16"/>
      <c r="H342" s="17"/>
      <c r="I342" s="17"/>
      <c r="J342" s="17"/>
      <c r="K342" s="17"/>
      <c r="L342" s="18" t="str">
        <f>IF(C342="","",SoldCasa0+SUM(H$7:H342)-SUM(J$7:J342))</f>
        <v/>
      </c>
      <c r="M342" s="18" t="str">
        <f>IF(C342="","",SoldBanca0+SUM(I$7:I342)-SUM(K$7:K342))</f>
        <v/>
      </c>
    </row>
    <row r="343" spans="2:13" x14ac:dyDescent="0.2">
      <c r="B343" s="12" t="str">
        <f>IF(C343="","",COUNT(C$7:C343))</f>
        <v/>
      </c>
      <c r="C343" s="13"/>
      <c r="D343" s="14"/>
      <c r="E343" s="15"/>
      <c r="F343" s="16"/>
      <c r="G343" s="16"/>
      <c r="H343" s="17"/>
      <c r="I343" s="17"/>
      <c r="J343" s="17"/>
      <c r="K343" s="17"/>
      <c r="L343" s="18" t="str">
        <f>IF(C343="","",SoldCasa0+SUM(H$7:H343)-SUM(J$7:J343))</f>
        <v/>
      </c>
      <c r="M343" s="18" t="str">
        <f>IF(C343="","",SoldBanca0+SUM(I$7:I343)-SUM(K$7:K343))</f>
        <v/>
      </c>
    </row>
    <row r="344" spans="2:13" x14ac:dyDescent="0.2">
      <c r="B344" s="12" t="str">
        <f>IF(C344="","",COUNT(C$7:C344))</f>
        <v/>
      </c>
      <c r="C344" s="13"/>
      <c r="D344" s="14"/>
      <c r="E344" s="15"/>
      <c r="F344" s="16"/>
      <c r="G344" s="16"/>
      <c r="H344" s="17"/>
      <c r="I344" s="17"/>
      <c r="J344" s="17"/>
      <c r="K344" s="17"/>
      <c r="L344" s="18" t="str">
        <f>IF(C344="","",SoldCasa0+SUM(H$7:H344)-SUM(J$7:J344))</f>
        <v/>
      </c>
      <c r="M344" s="18" t="str">
        <f>IF(C344="","",SoldBanca0+SUM(I$7:I344)-SUM(K$7:K344))</f>
        <v/>
      </c>
    </row>
    <row r="345" spans="2:13" x14ac:dyDescent="0.2">
      <c r="B345" s="12" t="str">
        <f>IF(C345="","",COUNT(C$7:C345))</f>
        <v/>
      </c>
      <c r="C345" s="13"/>
      <c r="D345" s="14"/>
      <c r="E345" s="15"/>
      <c r="F345" s="16"/>
      <c r="G345" s="16"/>
      <c r="H345" s="17"/>
      <c r="I345" s="17"/>
      <c r="J345" s="17"/>
      <c r="K345" s="17"/>
      <c r="L345" s="18" t="str">
        <f>IF(C345="","",SoldCasa0+SUM(H$7:H345)-SUM(J$7:J345))</f>
        <v/>
      </c>
      <c r="M345" s="18" t="str">
        <f>IF(C345="","",SoldBanca0+SUM(I$7:I345)-SUM(K$7:K345))</f>
        <v/>
      </c>
    </row>
    <row r="346" spans="2:13" x14ac:dyDescent="0.2">
      <c r="B346" s="12" t="str">
        <f>IF(C346="","",COUNT(C$7:C346))</f>
        <v/>
      </c>
      <c r="C346" s="13"/>
      <c r="D346" s="14"/>
      <c r="E346" s="15"/>
      <c r="F346" s="16"/>
      <c r="G346" s="16"/>
      <c r="H346" s="17"/>
      <c r="I346" s="17"/>
      <c r="J346" s="17"/>
      <c r="K346" s="17"/>
      <c r="L346" s="18" t="str">
        <f>IF(C346="","",SoldCasa0+SUM(H$7:H346)-SUM(J$7:J346))</f>
        <v/>
      </c>
      <c r="M346" s="18" t="str">
        <f>IF(C346="","",SoldBanca0+SUM(I$7:I346)-SUM(K$7:K346))</f>
        <v/>
      </c>
    </row>
    <row r="347" spans="2:13" x14ac:dyDescent="0.2">
      <c r="B347" s="12" t="str">
        <f>IF(C347="","",COUNT(C$7:C347))</f>
        <v/>
      </c>
      <c r="C347" s="13"/>
      <c r="D347" s="14"/>
      <c r="E347" s="15"/>
      <c r="F347" s="16"/>
      <c r="G347" s="16"/>
      <c r="H347" s="17"/>
      <c r="I347" s="17"/>
      <c r="J347" s="17"/>
      <c r="K347" s="17"/>
      <c r="L347" s="18" t="str">
        <f>IF(C347="","",SoldCasa0+SUM(H$7:H347)-SUM(J$7:J347))</f>
        <v/>
      </c>
      <c r="M347" s="18" t="str">
        <f>IF(C347="","",SoldBanca0+SUM(I$7:I347)-SUM(K$7:K347))</f>
        <v/>
      </c>
    </row>
    <row r="348" spans="2:13" x14ac:dyDescent="0.2">
      <c r="B348" s="12" t="str">
        <f>IF(C348="","",COUNT(C$7:C348))</f>
        <v/>
      </c>
      <c r="C348" s="13"/>
      <c r="D348" s="14"/>
      <c r="E348" s="15"/>
      <c r="F348" s="16"/>
      <c r="G348" s="16"/>
      <c r="H348" s="17"/>
      <c r="I348" s="17"/>
      <c r="J348" s="17"/>
      <c r="K348" s="17"/>
      <c r="L348" s="18" t="str">
        <f>IF(C348="","",SoldCasa0+SUM(H$7:H348)-SUM(J$7:J348))</f>
        <v/>
      </c>
      <c r="M348" s="18" t="str">
        <f>IF(C348="","",SoldBanca0+SUM(I$7:I348)-SUM(K$7:K348))</f>
        <v/>
      </c>
    </row>
    <row r="349" spans="2:13" x14ac:dyDescent="0.2">
      <c r="B349" s="12" t="str">
        <f>IF(C349="","",COUNT(C$7:C349))</f>
        <v/>
      </c>
      <c r="C349" s="13"/>
      <c r="D349" s="14"/>
      <c r="E349" s="15"/>
      <c r="F349" s="16"/>
      <c r="G349" s="16"/>
      <c r="H349" s="17"/>
      <c r="I349" s="17"/>
      <c r="J349" s="17"/>
      <c r="K349" s="17"/>
      <c r="L349" s="18" t="str">
        <f>IF(C349="","",SoldCasa0+SUM(H$7:H349)-SUM(J$7:J349))</f>
        <v/>
      </c>
      <c r="M349" s="18" t="str">
        <f>IF(C349="","",SoldBanca0+SUM(I$7:I349)-SUM(K$7:K349))</f>
        <v/>
      </c>
    </row>
    <row r="350" spans="2:13" x14ac:dyDescent="0.2">
      <c r="B350" s="12" t="str">
        <f>IF(C350="","",COUNT(C$7:C350))</f>
        <v/>
      </c>
      <c r="C350" s="13"/>
      <c r="D350" s="14"/>
      <c r="E350" s="15"/>
      <c r="F350" s="16"/>
      <c r="G350" s="16"/>
      <c r="H350" s="17"/>
      <c r="I350" s="17"/>
      <c r="J350" s="17"/>
      <c r="K350" s="17"/>
      <c r="L350" s="18" t="str">
        <f>IF(C350="","",SoldCasa0+SUM(H$7:H350)-SUM(J$7:J350))</f>
        <v/>
      </c>
      <c r="M350" s="18" t="str">
        <f>IF(C350="","",SoldBanca0+SUM(I$7:I350)-SUM(K$7:K350))</f>
        <v/>
      </c>
    </row>
    <row r="351" spans="2:13" x14ac:dyDescent="0.2">
      <c r="B351" s="12" t="str">
        <f>IF(C351="","",COUNT(C$7:C351))</f>
        <v/>
      </c>
      <c r="C351" s="13"/>
      <c r="D351" s="14"/>
      <c r="E351" s="15"/>
      <c r="F351" s="16"/>
      <c r="G351" s="16"/>
      <c r="H351" s="17"/>
      <c r="I351" s="17"/>
      <c r="J351" s="17"/>
      <c r="K351" s="17"/>
      <c r="L351" s="18" t="str">
        <f>IF(C351="","",SoldCasa0+SUM(H$7:H351)-SUM(J$7:J351))</f>
        <v/>
      </c>
      <c r="M351" s="18" t="str">
        <f>IF(C351="","",SoldBanca0+SUM(I$7:I351)-SUM(K$7:K351))</f>
        <v/>
      </c>
    </row>
    <row r="352" spans="2:13" x14ac:dyDescent="0.2">
      <c r="B352" s="12" t="str">
        <f>IF(C352="","",COUNT(C$7:C352))</f>
        <v/>
      </c>
      <c r="C352" s="13"/>
      <c r="D352" s="14"/>
      <c r="E352" s="15"/>
      <c r="F352" s="16"/>
      <c r="G352" s="16"/>
      <c r="H352" s="17"/>
      <c r="I352" s="17"/>
      <c r="J352" s="17"/>
      <c r="K352" s="17"/>
      <c r="L352" s="18" t="str">
        <f>IF(C352="","",SoldCasa0+SUM(H$7:H352)-SUM(J$7:J352))</f>
        <v/>
      </c>
      <c r="M352" s="18" t="str">
        <f>IF(C352="","",SoldBanca0+SUM(I$7:I352)-SUM(K$7:K352))</f>
        <v/>
      </c>
    </row>
    <row r="353" spans="2:13" x14ac:dyDescent="0.2">
      <c r="B353" s="12" t="str">
        <f>IF(C353="","",COUNT(C$7:C353))</f>
        <v/>
      </c>
      <c r="C353" s="13"/>
      <c r="D353" s="14"/>
      <c r="E353" s="15"/>
      <c r="F353" s="16"/>
      <c r="G353" s="16"/>
      <c r="H353" s="17"/>
      <c r="I353" s="17"/>
      <c r="J353" s="17"/>
      <c r="K353" s="17"/>
      <c r="L353" s="18" t="str">
        <f>IF(C353="","",SoldCasa0+SUM(H$7:H353)-SUM(J$7:J353))</f>
        <v/>
      </c>
      <c r="M353" s="18" t="str">
        <f>IF(C353="","",SoldBanca0+SUM(I$7:I353)-SUM(K$7:K353))</f>
        <v/>
      </c>
    </row>
    <row r="354" spans="2:13" x14ac:dyDescent="0.2">
      <c r="B354" s="12" t="str">
        <f>IF(C354="","",COUNT(C$7:C354))</f>
        <v/>
      </c>
      <c r="C354" s="13"/>
      <c r="D354" s="14"/>
      <c r="E354" s="15"/>
      <c r="F354" s="16"/>
      <c r="G354" s="16"/>
      <c r="H354" s="17"/>
      <c r="I354" s="17"/>
      <c r="J354" s="17"/>
      <c r="K354" s="17"/>
      <c r="L354" s="18" t="str">
        <f>IF(C354="","",SoldCasa0+SUM(H$7:H354)-SUM(J$7:J354))</f>
        <v/>
      </c>
      <c r="M354" s="18" t="str">
        <f>IF(C354="","",SoldBanca0+SUM(I$7:I354)-SUM(K$7:K354))</f>
        <v/>
      </c>
    </row>
    <row r="355" spans="2:13" x14ac:dyDescent="0.2">
      <c r="B355" s="12" t="str">
        <f>IF(C355="","",COUNT(C$7:C355))</f>
        <v/>
      </c>
      <c r="C355" s="13"/>
      <c r="D355" s="14"/>
      <c r="E355" s="15"/>
      <c r="F355" s="16"/>
      <c r="G355" s="16"/>
      <c r="H355" s="17"/>
      <c r="I355" s="17"/>
      <c r="J355" s="17"/>
      <c r="K355" s="17"/>
      <c r="L355" s="18" t="str">
        <f>IF(C355="","",SoldCasa0+SUM(H$7:H355)-SUM(J$7:J355))</f>
        <v/>
      </c>
      <c r="M355" s="18" t="str">
        <f>IF(C355="","",SoldBanca0+SUM(I$7:I355)-SUM(K$7:K355))</f>
        <v/>
      </c>
    </row>
    <row r="356" spans="2:13" x14ac:dyDescent="0.2">
      <c r="B356" s="12" t="str">
        <f>IF(C356="","",COUNT(C$7:C356))</f>
        <v/>
      </c>
      <c r="C356" s="13"/>
      <c r="D356" s="14"/>
      <c r="E356" s="15"/>
      <c r="F356" s="16"/>
      <c r="G356" s="16"/>
      <c r="H356" s="17"/>
      <c r="I356" s="17"/>
      <c r="J356" s="17"/>
      <c r="K356" s="17"/>
      <c r="L356" s="18" t="str">
        <f>IF(C356="","",SoldCasa0+SUM(H$7:H356)-SUM(J$7:J356))</f>
        <v/>
      </c>
      <c r="M356" s="18" t="str">
        <f>IF(C356="","",SoldBanca0+SUM(I$7:I356)-SUM(K$7:K356))</f>
        <v/>
      </c>
    </row>
    <row r="357" spans="2:13" x14ac:dyDescent="0.2">
      <c r="B357" s="12" t="str">
        <f>IF(C357="","",COUNT(C$7:C357))</f>
        <v/>
      </c>
      <c r="C357" s="13"/>
      <c r="D357" s="14"/>
      <c r="E357" s="15"/>
      <c r="F357" s="16"/>
      <c r="G357" s="16"/>
      <c r="H357" s="17"/>
      <c r="I357" s="17"/>
      <c r="J357" s="17"/>
      <c r="K357" s="17"/>
      <c r="L357" s="18" t="str">
        <f>IF(C357="","",SoldCasa0+SUM(H$7:H357)-SUM(J$7:J357))</f>
        <v/>
      </c>
      <c r="M357" s="18" t="str">
        <f>IF(C357="","",SoldBanca0+SUM(I$7:I357)-SUM(K$7:K357))</f>
        <v/>
      </c>
    </row>
    <row r="358" spans="2:13" x14ac:dyDescent="0.2">
      <c r="B358" s="12" t="str">
        <f>IF(C358="","",COUNT(C$7:C358))</f>
        <v/>
      </c>
      <c r="C358" s="13"/>
      <c r="D358" s="14"/>
      <c r="E358" s="15"/>
      <c r="F358" s="16"/>
      <c r="G358" s="16"/>
      <c r="H358" s="17"/>
      <c r="I358" s="17"/>
      <c r="J358" s="17"/>
      <c r="K358" s="17"/>
      <c r="L358" s="18" t="str">
        <f>IF(C358="","",SoldCasa0+SUM(H$7:H358)-SUM(J$7:J358))</f>
        <v/>
      </c>
      <c r="M358" s="18" t="str">
        <f>IF(C358="","",SoldBanca0+SUM(I$7:I358)-SUM(K$7:K358))</f>
        <v/>
      </c>
    </row>
    <row r="359" spans="2:13" x14ac:dyDescent="0.2">
      <c r="B359" s="12" t="str">
        <f>IF(C359="","",COUNT(C$7:C359))</f>
        <v/>
      </c>
      <c r="C359" s="13"/>
      <c r="D359" s="14"/>
      <c r="E359" s="15"/>
      <c r="F359" s="16"/>
      <c r="G359" s="16"/>
      <c r="H359" s="17"/>
      <c r="I359" s="17"/>
      <c r="J359" s="17"/>
      <c r="K359" s="17"/>
      <c r="L359" s="18" t="str">
        <f>IF(C359="","",SoldCasa0+SUM(H$7:H359)-SUM(J$7:J359))</f>
        <v/>
      </c>
      <c r="M359" s="18" t="str">
        <f>IF(C359="","",SoldBanca0+SUM(I$7:I359)-SUM(K$7:K359))</f>
        <v/>
      </c>
    </row>
    <row r="360" spans="2:13" x14ac:dyDescent="0.2">
      <c r="B360" s="12" t="str">
        <f>IF(C360="","",COUNT(C$7:C360))</f>
        <v/>
      </c>
      <c r="C360" s="13"/>
      <c r="D360" s="14"/>
      <c r="E360" s="15"/>
      <c r="F360" s="16"/>
      <c r="G360" s="16"/>
      <c r="H360" s="17"/>
      <c r="I360" s="17"/>
      <c r="J360" s="17"/>
      <c r="K360" s="17"/>
      <c r="L360" s="18" t="str">
        <f>IF(C360="","",SoldCasa0+SUM(H$7:H360)-SUM(J$7:J360))</f>
        <v/>
      </c>
      <c r="M360" s="18" t="str">
        <f>IF(C360="","",SoldBanca0+SUM(I$7:I360)-SUM(K$7:K360))</f>
        <v/>
      </c>
    </row>
    <row r="361" spans="2:13" x14ac:dyDescent="0.2">
      <c r="B361" s="12" t="str">
        <f>IF(C361="","",COUNT(C$7:C361))</f>
        <v/>
      </c>
      <c r="C361" s="13"/>
      <c r="D361" s="14"/>
      <c r="E361" s="15"/>
      <c r="F361" s="16"/>
      <c r="G361" s="16"/>
      <c r="H361" s="17"/>
      <c r="I361" s="17"/>
      <c r="J361" s="17"/>
      <c r="K361" s="17"/>
      <c r="L361" s="18" t="str">
        <f>IF(C361="","",SoldCasa0+SUM(H$7:H361)-SUM(J$7:J361))</f>
        <v/>
      </c>
      <c r="M361" s="18" t="str">
        <f>IF(C361="","",SoldBanca0+SUM(I$7:I361)-SUM(K$7:K361))</f>
        <v/>
      </c>
    </row>
    <row r="362" spans="2:13" x14ac:dyDescent="0.2">
      <c r="B362" s="12" t="str">
        <f>IF(C362="","",COUNT(C$7:C362))</f>
        <v/>
      </c>
      <c r="C362" s="13"/>
      <c r="D362" s="14"/>
      <c r="E362" s="15"/>
      <c r="F362" s="16"/>
      <c r="G362" s="16"/>
      <c r="H362" s="17"/>
      <c r="I362" s="17"/>
      <c r="J362" s="17"/>
      <c r="K362" s="17"/>
      <c r="L362" s="18" t="str">
        <f>IF(C362="","",SoldCasa0+SUM(H$7:H362)-SUM(J$7:J362))</f>
        <v/>
      </c>
      <c r="M362" s="18" t="str">
        <f>IF(C362="","",SoldBanca0+SUM(I$7:I362)-SUM(K$7:K362))</f>
        <v/>
      </c>
    </row>
    <row r="363" spans="2:13" x14ac:dyDescent="0.2">
      <c r="B363" s="12" t="str">
        <f>IF(C363="","",COUNT(C$7:C363))</f>
        <v/>
      </c>
      <c r="C363" s="13"/>
      <c r="D363" s="14"/>
      <c r="E363" s="15"/>
      <c r="F363" s="16"/>
      <c r="G363" s="16"/>
      <c r="H363" s="17"/>
      <c r="I363" s="17"/>
      <c r="J363" s="17"/>
      <c r="K363" s="17"/>
      <c r="L363" s="18" t="str">
        <f>IF(C363="","",SoldCasa0+SUM(H$7:H363)-SUM(J$7:J363))</f>
        <v/>
      </c>
      <c r="M363" s="18" t="str">
        <f>IF(C363="","",SoldBanca0+SUM(I$7:I363)-SUM(K$7:K363))</f>
        <v/>
      </c>
    </row>
    <row r="364" spans="2:13" x14ac:dyDescent="0.2">
      <c r="B364" s="12" t="str">
        <f>IF(C364="","",COUNT(C$7:C364))</f>
        <v/>
      </c>
      <c r="C364" s="13"/>
      <c r="D364" s="14"/>
      <c r="E364" s="15"/>
      <c r="F364" s="16"/>
      <c r="G364" s="16"/>
      <c r="H364" s="17"/>
      <c r="I364" s="17"/>
      <c r="J364" s="17"/>
      <c r="K364" s="17"/>
      <c r="L364" s="18" t="str">
        <f>IF(C364="","",SoldCasa0+SUM(H$7:H364)-SUM(J$7:J364))</f>
        <v/>
      </c>
      <c r="M364" s="18" t="str">
        <f>IF(C364="","",SoldBanca0+SUM(I$7:I364)-SUM(K$7:K364))</f>
        <v/>
      </c>
    </row>
    <row r="365" spans="2:13" x14ac:dyDescent="0.2">
      <c r="B365" s="12" t="str">
        <f>IF(C365="","",COUNT(C$7:C365))</f>
        <v/>
      </c>
      <c r="C365" s="13"/>
      <c r="D365" s="14"/>
      <c r="E365" s="15"/>
      <c r="F365" s="16"/>
      <c r="G365" s="16"/>
      <c r="H365" s="17"/>
      <c r="I365" s="17"/>
      <c r="J365" s="17"/>
      <c r="K365" s="17"/>
      <c r="L365" s="18" t="str">
        <f>IF(C365="","",SoldCasa0+SUM(H$7:H365)-SUM(J$7:J365))</f>
        <v/>
      </c>
      <c r="M365" s="18" t="str">
        <f>IF(C365="","",SoldBanca0+SUM(I$7:I365)-SUM(K$7:K365))</f>
        <v/>
      </c>
    </row>
    <row r="366" spans="2:13" x14ac:dyDescent="0.2">
      <c r="B366" s="12" t="str">
        <f>IF(C366="","",COUNT(C$7:C366))</f>
        <v/>
      </c>
      <c r="C366" s="13"/>
      <c r="D366" s="14"/>
      <c r="E366" s="15"/>
      <c r="F366" s="16"/>
      <c r="G366" s="16"/>
      <c r="H366" s="17"/>
      <c r="I366" s="17"/>
      <c r="J366" s="17"/>
      <c r="K366" s="17"/>
      <c r="L366" s="18" t="str">
        <f>IF(C366="","",SoldCasa0+SUM(H$7:H366)-SUM(J$7:J366))</f>
        <v/>
      </c>
      <c r="M366" s="18" t="str">
        <f>IF(C366="","",SoldBanca0+SUM(I$7:I366)-SUM(K$7:K366))</f>
        <v/>
      </c>
    </row>
    <row r="367" spans="2:13" x14ac:dyDescent="0.2">
      <c r="B367" s="12" t="str">
        <f>IF(C367="","",COUNT(C$7:C367))</f>
        <v/>
      </c>
      <c r="C367" s="13"/>
      <c r="D367" s="14"/>
      <c r="E367" s="15"/>
      <c r="F367" s="16"/>
      <c r="G367" s="16"/>
      <c r="H367" s="17"/>
      <c r="I367" s="17"/>
      <c r="J367" s="17"/>
      <c r="K367" s="17"/>
      <c r="L367" s="18" t="str">
        <f>IF(C367="","",SoldCasa0+SUM(H$7:H367)-SUM(J$7:J367))</f>
        <v/>
      </c>
      <c r="M367" s="18" t="str">
        <f>IF(C367="","",SoldBanca0+SUM(I$7:I367)-SUM(K$7:K367))</f>
        <v/>
      </c>
    </row>
    <row r="368" spans="2:13" x14ac:dyDescent="0.2">
      <c r="B368" s="12" t="str">
        <f>IF(C368="","",COUNT(C$7:C368))</f>
        <v/>
      </c>
      <c r="C368" s="13"/>
      <c r="D368" s="14"/>
      <c r="E368" s="15"/>
      <c r="F368" s="16"/>
      <c r="G368" s="16"/>
      <c r="H368" s="17"/>
      <c r="I368" s="17"/>
      <c r="J368" s="17"/>
      <c r="K368" s="17"/>
      <c r="L368" s="18" t="str">
        <f>IF(C368="","",SoldCasa0+SUM(H$7:H368)-SUM(J$7:J368))</f>
        <v/>
      </c>
      <c r="M368" s="18" t="str">
        <f>IF(C368="","",SoldBanca0+SUM(I$7:I368)-SUM(K$7:K368))</f>
        <v/>
      </c>
    </row>
    <row r="369" spans="2:13" x14ac:dyDescent="0.2">
      <c r="B369" s="12" t="str">
        <f>IF(C369="","",COUNT(C$7:C369))</f>
        <v/>
      </c>
      <c r="C369" s="13"/>
      <c r="D369" s="14"/>
      <c r="E369" s="15"/>
      <c r="F369" s="16"/>
      <c r="G369" s="16"/>
      <c r="H369" s="17"/>
      <c r="I369" s="17"/>
      <c r="J369" s="17"/>
      <c r="K369" s="17"/>
      <c r="L369" s="18" t="str">
        <f>IF(C369="","",SoldCasa0+SUM(H$7:H369)-SUM(J$7:J369))</f>
        <v/>
      </c>
      <c r="M369" s="18" t="str">
        <f>IF(C369="","",SoldBanca0+SUM(I$7:I369)-SUM(K$7:K369))</f>
        <v/>
      </c>
    </row>
    <row r="370" spans="2:13" x14ac:dyDescent="0.2">
      <c r="B370" s="12" t="str">
        <f>IF(C370="","",COUNT(C$7:C370))</f>
        <v/>
      </c>
      <c r="C370" s="13"/>
      <c r="D370" s="14"/>
      <c r="E370" s="15"/>
      <c r="F370" s="16"/>
      <c r="G370" s="16"/>
      <c r="H370" s="17"/>
      <c r="I370" s="17"/>
      <c r="J370" s="17"/>
      <c r="K370" s="17"/>
      <c r="L370" s="18" t="str">
        <f>IF(C370="","",SoldCasa0+SUM(H$7:H370)-SUM(J$7:J370))</f>
        <v/>
      </c>
      <c r="M370" s="18" t="str">
        <f>IF(C370="","",SoldBanca0+SUM(I$7:I370)-SUM(K$7:K370))</f>
        <v/>
      </c>
    </row>
    <row r="371" spans="2:13" x14ac:dyDescent="0.2">
      <c r="B371" s="12" t="str">
        <f>IF(C371="","",COUNT(C$7:C371))</f>
        <v/>
      </c>
      <c r="C371" s="13"/>
      <c r="D371" s="14"/>
      <c r="E371" s="15"/>
      <c r="F371" s="16"/>
      <c r="G371" s="16"/>
      <c r="H371" s="17"/>
      <c r="I371" s="17"/>
      <c r="J371" s="17"/>
      <c r="K371" s="17"/>
      <c r="L371" s="18" t="str">
        <f>IF(C371="","",SoldCasa0+SUM(H$7:H371)-SUM(J$7:J371))</f>
        <v/>
      </c>
      <c r="M371" s="18" t="str">
        <f>IF(C371="","",SoldBanca0+SUM(I$7:I371)-SUM(K$7:K371))</f>
        <v/>
      </c>
    </row>
    <row r="372" spans="2:13" x14ac:dyDescent="0.2">
      <c r="B372" s="12" t="str">
        <f>IF(C372="","",COUNT(C$7:C372))</f>
        <v/>
      </c>
      <c r="C372" s="13"/>
      <c r="D372" s="14"/>
      <c r="E372" s="15"/>
      <c r="F372" s="16"/>
      <c r="G372" s="16"/>
      <c r="H372" s="17"/>
      <c r="I372" s="17"/>
      <c r="J372" s="17"/>
      <c r="K372" s="17"/>
      <c r="L372" s="18" t="str">
        <f>IF(C372="","",SoldCasa0+SUM(H$7:H372)-SUM(J$7:J372))</f>
        <v/>
      </c>
      <c r="M372" s="18" t="str">
        <f>IF(C372="","",SoldBanca0+SUM(I$7:I372)-SUM(K$7:K372))</f>
        <v/>
      </c>
    </row>
    <row r="373" spans="2:13" x14ac:dyDescent="0.2">
      <c r="B373" s="12" t="str">
        <f>IF(C373="","",COUNT(C$7:C373))</f>
        <v/>
      </c>
      <c r="C373" s="13"/>
      <c r="D373" s="14"/>
      <c r="E373" s="15"/>
      <c r="F373" s="16"/>
      <c r="G373" s="16"/>
      <c r="H373" s="17"/>
      <c r="I373" s="17"/>
      <c r="J373" s="17"/>
      <c r="K373" s="17"/>
      <c r="L373" s="18" t="str">
        <f>IF(C373="","",SoldCasa0+SUM(H$7:H373)-SUM(J$7:J373))</f>
        <v/>
      </c>
      <c r="M373" s="18" t="str">
        <f>IF(C373="","",SoldBanca0+SUM(I$7:I373)-SUM(K$7:K373))</f>
        <v/>
      </c>
    </row>
    <row r="374" spans="2:13" x14ac:dyDescent="0.2">
      <c r="B374" s="12" t="str">
        <f>IF(C374="","",COUNT(C$7:C374))</f>
        <v/>
      </c>
      <c r="C374" s="13"/>
      <c r="D374" s="14"/>
      <c r="E374" s="15"/>
      <c r="F374" s="16"/>
      <c r="G374" s="16"/>
      <c r="H374" s="17"/>
      <c r="I374" s="17"/>
      <c r="J374" s="17"/>
      <c r="K374" s="17"/>
      <c r="L374" s="18" t="str">
        <f>IF(C374="","",SoldCasa0+SUM(H$7:H374)-SUM(J$7:J374))</f>
        <v/>
      </c>
      <c r="M374" s="18" t="str">
        <f>IF(C374="","",SoldBanca0+SUM(I$7:I374)-SUM(K$7:K374))</f>
        <v/>
      </c>
    </row>
    <row r="375" spans="2:13" x14ac:dyDescent="0.2">
      <c r="B375" s="12" t="str">
        <f>IF(C375="","",COUNT(C$7:C375))</f>
        <v/>
      </c>
      <c r="C375" s="13"/>
      <c r="D375" s="14"/>
      <c r="E375" s="15"/>
      <c r="F375" s="16"/>
      <c r="G375" s="16"/>
      <c r="H375" s="17"/>
      <c r="I375" s="17"/>
      <c r="J375" s="17"/>
      <c r="K375" s="17"/>
      <c r="L375" s="18" t="str">
        <f>IF(C375="","",SoldCasa0+SUM(H$7:H375)-SUM(J$7:J375))</f>
        <v/>
      </c>
      <c r="M375" s="18" t="str">
        <f>IF(C375="","",SoldBanca0+SUM(I$7:I375)-SUM(K$7:K375))</f>
        <v/>
      </c>
    </row>
    <row r="376" spans="2:13" x14ac:dyDescent="0.2">
      <c r="B376" s="12" t="str">
        <f>IF(C376="","",COUNT(C$7:C376))</f>
        <v/>
      </c>
      <c r="C376" s="13"/>
      <c r="D376" s="14"/>
      <c r="E376" s="15"/>
      <c r="F376" s="16"/>
      <c r="G376" s="16"/>
      <c r="H376" s="17"/>
      <c r="I376" s="17"/>
      <c r="J376" s="17"/>
      <c r="K376" s="17"/>
      <c r="L376" s="18" t="str">
        <f>IF(C376="","",SoldCasa0+SUM(H$7:H376)-SUM(J$7:J376))</f>
        <v/>
      </c>
      <c r="M376" s="18" t="str">
        <f>IF(C376="","",SoldBanca0+SUM(I$7:I376)-SUM(K$7:K376))</f>
        <v/>
      </c>
    </row>
    <row r="377" spans="2:13" x14ac:dyDescent="0.2">
      <c r="B377" s="12" t="str">
        <f>IF(C377="","",COUNT(C$7:C377))</f>
        <v/>
      </c>
      <c r="C377" s="13"/>
      <c r="D377" s="14"/>
      <c r="E377" s="15"/>
      <c r="F377" s="16"/>
      <c r="G377" s="16"/>
      <c r="H377" s="17"/>
      <c r="I377" s="17"/>
      <c r="J377" s="17"/>
      <c r="K377" s="17"/>
      <c r="L377" s="18" t="str">
        <f>IF(C377="","",SoldCasa0+SUM(H$7:H377)-SUM(J$7:J377))</f>
        <v/>
      </c>
      <c r="M377" s="18" t="str">
        <f>IF(C377="","",SoldBanca0+SUM(I$7:I377)-SUM(K$7:K377))</f>
        <v/>
      </c>
    </row>
    <row r="378" spans="2:13" x14ac:dyDescent="0.2">
      <c r="B378" s="12" t="str">
        <f>IF(C378="","",COUNT(C$7:C378))</f>
        <v/>
      </c>
      <c r="C378" s="13"/>
      <c r="D378" s="14"/>
      <c r="E378" s="15"/>
      <c r="F378" s="16"/>
      <c r="G378" s="16"/>
      <c r="H378" s="17"/>
      <c r="I378" s="17"/>
      <c r="J378" s="17"/>
      <c r="K378" s="17"/>
      <c r="L378" s="18" t="str">
        <f>IF(C378="","",SoldCasa0+SUM(H$7:H378)-SUM(J$7:J378))</f>
        <v/>
      </c>
      <c r="M378" s="18" t="str">
        <f>IF(C378="","",SoldBanca0+SUM(I$7:I378)-SUM(K$7:K378))</f>
        <v/>
      </c>
    </row>
    <row r="379" spans="2:13" x14ac:dyDescent="0.2">
      <c r="B379" s="12" t="str">
        <f>IF(C379="","",COUNT(C$7:C379))</f>
        <v/>
      </c>
      <c r="C379" s="13"/>
      <c r="D379" s="14"/>
      <c r="E379" s="15"/>
      <c r="F379" s="16"/>
      <c r="G379" s="16"/>
      <c r="H379" s="17"/>
      <c r="I379" s="17"/>
      <c r="J379" s="17"/>
      <c r="K379" s="17"/>
      <c r="L379" s="18" t="str">
        <f>IF(C379="","",SoldCasa0+SUM(H$7:H379)-SUM(J$7:J379))</f>
        <v/>
      </c>
      <c r="M379" s="18" t="str">
        <f>IF(C379="","",SoldBanca0+SUM(I$7:I379)-SUM(K$7:K379))</f>
        <v/>
      </c>
    </row>
    <row r="380" spans="2:13" x14ac:dyDescent="0.2">
      <c r="B380" s="12" t="str">
        <f>IF(C380="","",COUNT(C$7:C380))</f>
        <v/>
      </c>
      <c r="C380" s="13"/>
      <c r="D380" s="14"/>
      <c r="E380" s="15"/>
      <c r="F380" s="16"/>
      <c r="G380" s="16"/>
      <c r="H380" s="17"/>
      <c r="I380" s="17"/>
      <c r="J380" s="17"/>
      <c r="K380" s="17"/>
      <c r="L380" s="18" t="str">
        <f>IF(C380="","",SoldCasa0+SUM(H$7:H380)-SUM(J$7:J380))</f>
        <v/>
      </c>
      <c r="M380" s="18" t="str">
        <f>IF(C380="","",SoldBanca0+SUM(I$7:I380)-SUM(K$7:K380))</f>
        <v/>
      </c>
    </row>
    <row r="381" spans="2:13" x14ac:dyDescent="0.2">
      <c r="B381" s="12" t="str">
        <f>IF(C381="","",COUNT(C$7:C381))</f>
        <v/>
      </c>
      <c r="C381" s="13"/>
      <c r="D381" s="14"/>
      <c r="E381" s="15"/>
      <c r="F381" s="16"/>
      <c r="G381" s="16"/>
      <c r="H381" s="17"/>
      <c r="I381" s="17"/>
      <c r="J381" s="17"/>
      <c r="K381" s="17"/>
      <c r="L381" s="18" t="str">
        <f>IF(C381="","",SoldCasa0+SUM(H$7:H381)-SUM(J$7:J381))</f>
        <v/>
      </c>
      <c r="M381" s="18" t="str">
        <f>IF(C381="","",SoldBanca0+SUM(I$7:I381)-SUM(K$7:K381))</f>
        <v/>
      </c>
    </row>
    <row r="382" spans="2:13" x14ac:dyDescent="0.2">
      <c r="B382" s="12" t="str">
        <f>IF(C382="","",COUNT(C$7:C382))</f>
        <v/>
      </c>
      <c r="C382" s="13"/>
      <c r="D382" s="14"/>
      <c r="E382" s="15"/>
      <c r="F382" s="16"/>
      <c r="G382" s="16"/>
      <c r="H382" s="17"/>
      <c r="I382" s="17"/>
      <c r="J382" s="17"/>
      <c r="K382" s="17"/>
      <c r="L382" s="18" t="str">
        <f>IF(C382="","",SoldCasa0+SUM(H$7:H382)-SUM(J$7:J382))</f>
        <v/>
      </c>
      <c r="M382" s="18" t="str">
        <f>IF(C382="","",SoldBanca0+SUM(I$7:I382)-SUM(K$7:K382))</f>
        <v/>
      </c>
    </row>
    <row r="383" spans="2:13" x14ac:dyDescent="0.2">
      <c r="B383" s="12" t="str">
        <f>IF(C383="","",COUNT(C$7:C383))</f>
        <v/>
      </c>
      <c r="C383" s="13"/>
      <c r="D383" s="14"/>
      <c r="E383" s="15"/>
      <c r="F383" s="16"/>
      <c r="G383" s="16"/>
      <c r="H383" s="17"/>
      <c r="I383" s="17"/>
      <c r="J383" s="17"/>
      <c r="K383" s="17"/>
      <c r="L383" s="18" t="str">
        <f>IF(C383="","",SoldCasa0+SUM(H$7:H383)-SUM(J$7:J383))</f>
        <v/>
      </c>
      <c r="M383" s="18" t="str">
        <f>IF(C383="","",SoldBanca0+SUM(I$7:I383)-SUM(K$7:K383))</f>
        <v/>
      </c>
    </row>
    <row r="384" spans="2:13" x14ac:dyDescent="0.2">
      <c r="B384" s="12" t="str">
        <f>IF(C384="","",COUNT(C$7:C384))</f>
        <v/>
      </c>
      <c r="C384" s="13"/>
      <c r="D384" s="14"/>
      <c r="E384" s="15"/>
      <c r="F384" s="16"/>
      <c r="G384" s="16"/>
      <c r="H384" s="17"/>
      <c r="I384" s="17"/>
      <c r="J384" s="17"/>
      <c r="K384" s="17"/>
      <c r="L384" s="18" t="str">
        <f>IF(C384="","",SoldCasa0+SUM(H$7:H384)-SUM(J$7:J384))</f>
        <v/>
      </c>
      <c r="M384" s="18" t="str">
        <f>IF(C384="","",SoldBanca0+SUM(I$7:I384)-SUM(K$7:K384))</f>
        <v/>
      </c>
    </row>
    <row r="385" spans="2:13" x14ac:dyDescent="0.2">
      <c r="B385" s="12" t="str">
        <f>IF(C385="","",COUNT(C$7:C385))</f>
        <v/>
      </c>
      <c r="C385" s="13"/>
      <c r="D385" s="14"/>
      <c r="E385" s="15"/>
      <c r="F385" s="16"/>
      <c r="G385" s="16"/>
      <c r="H385" s="17"/>
      <c r="I385" s="17"/>
      <c r="J385" s="17"/>
      <c r="K385" s="17"/>
      <c r="L385" s="18" t="str">
        <f>IF(C385="","",SoldCasa0+SUM(H$7:H385)-SUM(J$7:J385))</f>
        <v/>
      </c>
      <c r="M385" s="18" t="str">
        <f>IF(C385="","",SoldBanca0+SUM(I$7:I385)-SUM(K$7:K385))</f>
        <v/>
      </c>
    </row>
    <row r="386" spans="2:13" x14ac:dyDescent="0.2">
      <c r="B386" s="12" t="str">
        <f>IF(C386="","",COUNT(C$7:C386))</f>
        <v/>
      </c>
      <c r="C386" s="13"/>
      <c r="D386" s="14"/>
      <c r="E386" s="15"/>
      <c r="F386" s="16"/>
      <c r="G386" s="16"/>
      <c r="H386" s="17"/>
      <c r="I386" s="17"/>
      <c r="J386" s="17"/>
      <c r="K386" s="17"/>
      <c r="L386" s="18" t="str">
        <f>IF(C386="","",SoldCasa0+SUM(H$7:H386)-SUM(J$7:J386))</f>
        <v/>
      </c>
      <c r="M386" s="18" t="str">
        <f>IF(C386="","",SoldBanca0+SUM(I$7:I386)-SUM(K$7:K386))</f>
        <v/>
      </c>
    </row>
    <row r="387" spans="2:13" x14ac:dyDescent="0.2">
      <c r="B387" s="12" t="str">
        <f>IF(C387="","",COUNT(C$7:C387))</f>
        <v/>
      </c>
      <c r="C387" s="13"/>
      <c r="D387" s="14"/>
      <c r="E387" s="15"/>
      <c r="F387" s="16"/>
      <c r="G387" s="16"/>
      <c r="H387" s="17"/>
      <c r="I387" s="17"/>
      <c r="J387" s="17"/>
      <c r="K387" s="17"/>
      <c r="L387" s="18" t="str">
        <f>IF(C387="","",SoldCasa0+SUM(H$7:H387)-SUM(J$7:J387))</f>
        <v/>
      </c>
      <c r="M387" s="18" t="str">
        <f>IF(C387="","",SoldBanca0+SUM(I$7:I387)-SUM(K$7:K387))</f>
        <v/>
      </c>
    </row>
    <row r="388" spans="2:13" x14ac:dyDescent="0.2">
      <c r="B388" s="12" t="str">
        <f>IF(C388="","",COUNT(C$7:C388))</f>
        <v/>
      </c>
      <c r="C388" s="13"/>
      <c r="D388" s="14"/>
      <c r="E388" s="15"/>
      <c r="F388" s="16"/>
      <c r="G388" s="16"/>
      <c r="H388" s="17"/>
      <c r="I388" s="17"/>
      <c r="J388" s="17"/>
      <c r="K388" s="17"/>
      <c r="L388" s="18" t="str">
        <f>IF(C388="","",SoldCasa0+SUM(H$7:H388)-SUM(J$7:J388))</f>
        <v/>
      </c>
      <c r="M388" s="18" t="str">
        <f>IF(C388="","",SoldBanca0+SUM(I$7:I388)-SUM(K$7:K388))</f>
        <v/>
      </c>
    </row>
    <row r="389" spans="2:13" x14ac:dyDescent="0.2">
      <c r="B389" s="12" t="str">
        <f>IF(C389="","",COUNT(C$7:C389))</f>
        <v/>
      </c>
      <c r="C389" s="13"/>
      <c r="D389" s="14"/>
      <c r="E389" s="15"/>
      <c r="F389" s="16"/>
      <c r="G389" s="16"/>
      <c r="H389" s="17"/>
      <c r="I389" s="17"/>
      <c r="J389" s="17"/>
      <c r="K389" s="17"/>
      <c r="L389" s="18" t="str">
        <f>IF(C389="","",SoldCasa0+SUM(H$7:H389)-SUM(J$7:J389))</f>
        <v/>
      </c>
      <c r="M389" s="18" t="str">
        <f>IF(C389="","",SoldBanca0+SUM(I$7:I389)-SUM(K$7:K389))</f>
        <v/>
      </c>
    </row>
    <row r="390" spans="2:13" x14ac:dyDescent="0.2">
      <c r="B390" s="12" t="str">
        <f>IF(C390="","",COUNT(C$7:C390))</f>
        <v/>
      </c>
      <c r="C390" s="13"/>
      <c r="D390" s="14"/>
      <c r="E390" s="15"/>
      <c r="F390" s="16"/>
      <c r="G390" s="16"/>
      <c r="H390" s="17"/>
      <c r="I390" s="17"/>
      <c r="J390" s="17"/>
      <c r="K390" s="17"/>
      <c r="L390" s="18" t="str">
        <f>IF(C390="","",SoldCasa0+SUM(H$7:H390)-SUM(J$7:J390))</f>
        <v/>
      </c>
      <c r="M390" s="18" t="str">
        <f>IF(C390="","",SoldBanca0+SUM(I$7:I390)-SUM(K$7:K390))</f>
        <v/>
      </c>
    </row>
    <row r="391" spans="2:13" x14ac:dyDescent="0.2">
      <c r="B391" s="12" t="str">
        <f>IF(C391="","",COUNT(C$7:C391))</f>
        <v/>
      </c>
      <c r="C391" s="13"/>
      <c r="D391" s="14"/>
      <c r="E391" s="15"/>
      <c r="F391" s="16"/>
      <c r="G391" s="16"/>
      <c r="H391" s="17"/>
      <c r="I391" s="17"/>
      <c r="J391" s="17"/>
      <c r="K391" s="17"/>
      <c r="L391" s="18" t="str">
        <f>IF(C391="","",SoldCasa0+SUM(H$7:H391)-SUM(J$7:J391))</f>
        <v/>
      </c>
      <c r="M391" s="18" t="str">
        <f>IF(C391="","",SoldBanca0+SUM(I$7:I391)-SUM(K$7:K391))</f>
        <v/>
      </c>
    </row>
    <row r="392" spans="2:13" x14ac:dyDescent="0.2">
      <c r="B392" s="12" t="str">
        <f>IF(C392="","",COUNT(C$7:C392))</f>
        <v/>
      </c>
      <c r="C392" s="13"/>
      <c r="D392" s="14"/>
      <c r="E392" s="15"/>
      <c r="F392" s="16"/>
      <c r="G392" s="16"/>
      <c r="H392" s="17"/>
      <c r="I392" s="17"/>
      <c r="J392" s="17"/>
      <c r="K392" s="17"/>
      <c r="L392" s="18" t="str">
        <f>IF(C392="","",SoldCasa0+SUM(H$7:H392)-SUM(J$7:J392))</f>
        <v/>
      </c>
      <c r="M392" s="18" t="str">
        <f>IF(C392="","",SoldBanca0+SUM(I$7:I392)-SUM(K$7:K392))</f>
        <v/>
      </c>
    </row>
    <row r="393" spans="2:13" x14ac:dyDescent="0.2">
      <c r="B393" s="12" t="str">
        <f>IF(C393="","",COUNT(C$7:C393))</f>
        <v/>
      </c>
      <c r="C393" s="13"/>
      <c r="D393" s="14"/>
      <c r="E393" s="15"/>
      <c r="F393" s="16"/>
      <c r="G393" s="16"/>
      <c r="H393" s="17"/>
      <c r="I393" s="17"/>
      <c r="J393" s="17"/>
      <c r="K393" s="17"/>
      <c r="L393" s="18" t="str">
        <f>IF(C393="","",SoldCasa0+SUM(H$7:H393)-SUM(J$7:J393))</f>
        <v/>
      </c>
      <c r="M393" s="18" t="str">
        <f>IF(C393="","",SoldBanca0+SUM(I$7:I393)-SUM(K$7:K393))</f>
        <v/>
      </c>
    </row>
    <row r="394" spans="2:13" x14ac:dyDescent="0.2">
      <c r="B394" s="12" t="str">
        <f>IF(C394="","",COUNT(C$7:C394))</f>
        <v/>
      </c>
      <c r="C394" s="13"/>
      <c r="D394" s="14"/>
      <c r="E394" s="15"/>
      <c r="F394" s="16"/>
      <c r="G394" s="16"/>
      <c r="H394" s="17"/>
      <c r="I394" s="17"/>
      <c r="J394" s="17"/>
      <c r="K394" s="17"/>
      <c r="L394" s="18" t="str">
        <f>IF(C394="","",SoldCasa0+SUM(H$7:H394)-SUM(J$7:J394))</f>
        <v/>
      </c>
      <c r="M394" s="18" t="str">
        <f>IF(C394="","",SoldBanca0+SUM(I$7:I394)-SUM(K$7:K394))</f>
        <v/>
      </c>
    </row>
    <row r="395" spans="2:13" x14ac:dyDescent="0.2">
      <c r="B395" s="12" t="str">
        <f>IF(C395="","",COUNT(C$7:C395))</f>
        <v/>
      </c>
      <c r="C395" s="13"/>
      <c r="D395" s="14"/>
      <c r="E395" s="15"/>
      <c r="F395" s="16"/>
      <c r="G395" s="16"/>
      <c r="H395" s="17"/>
      <c r="I395" s="17"/>
      <c r="J395" s="17"/>
      <c r="K395" s="17"/>
      <c r="L395" s="18" t="str">
        <f>IF(C395="","",SoldCasa0+SUM(H$7:H395)-SUM(J$7:J395))</f>
        <v/>
      </c>
      <c r="M395" s="18" t="str">
        <f>IF(C395="","",SoldBanca0+SUM(I$7:I395)-SUM(K$7:K395))</f>
        <v/>
      </c>
    </row>
    <row r="396" spans="2:13" x14ac:dyDescent="0.2">
      <c r="B396" s="12" t="str">
        <f>IF(C396="","",COUNT(C$7:C396))</f>
        <v/>
      </c>
      <c r="C396" s="13"/>
      <c r="D396" s="14"/>
      <c r="E396" s="15"/>
      <c r="F396" s="16"/>
      <c r="G396" s="16"/>
      <c r="H396" s="17"/>
      <c r="I396" s="17"/>
      <c r="J396" s="17"/>
      <c r="K396" s="17"/>
      <c r="L396" s="18" t="str">
        <f>IF(C396="","",SoldCasa0+SUM(H$7:H396)-SUM(J$7:J396))</f>
        <v/>
      </c>
      <c r="M396" s="18" t="str">
        <f>IF(C396="","",SoldBanca0+SUM(I$7:I396)-SUM(K$7:K396))</f>
        <v/>
      </c>
    </row>
    <row r="397" spans="2:13" x14ac:dyDescent="0.2">
      <c r="B397" s="12" t="str">
        <f>IF(C397="","",COUNT(C$7:C397))</f>
        <v/>
      </c>
      <c r="C397" s="13"/>
      <c r="D397" s="14"/>
      <c r="E397" s="15"/>
      <c r="F397" s="16"/>
      <c r="G397" s="16"/>
      <c r="H397" s="17"/>
      <c r="I397" s="17"/>
      <c r="J397" s="17"/>
      <c r="K397" s="17"/>
      <c r="L397" s="18" t="str">
        <f>IF(C397="","",SoldCasa0+SUM(H$7:H397)-SUM(J$7:J397))</f>
        <v/>
      </c>
      <c r="M397" s="18" t="str">
        <f>IF(C397="","",SoldBanca0+SUM(I$7:I397)-SUM(K$7:K397))</f>
        <v/>
      </c>
    </row>
    <row r="398" spans="2:13" x14ac:dyDescent="0.2">
      <c r="B398" s="12" t="str">
        <f>IF(C398="","",COUNT(C$7:C398))</f>
        <v/>
      </c>
      <c r="C398" s="13"/>
      <c r="D398" s="14"/>
      <c r="E398" s="15"/>
      <c r="F398" s="16"/>
      <c r="G398" s="16"/>
      <c r="H398" s="17"/>
      <c r="I398" s="17"/>
      <c r="J398" s="17"/>
      <c r="K398" s="17"/>
      <c r="L398" s="18" t="str">
        <f>IF(C398="","",SoldCasa0+SUM(H$7:H398)-SUM(J$7:J398))</f>
        <v/>
      </c>
      <c r="M398" s="18" t="str">
        <f>IF(C398="","",SoldBanca0+SUM(I$7:I398)-SUM(K$7:K398))</f>
        <v/>
      </c>
    </row>
    <row r="399" spans="2:13" x14ac:dyDescent="0.2">
      <c r="B399" s="12" t="str">
        <f>IF(C399="","",COUNT(C$7:C399))</f>
        <v/>
      </c>
      <c r="C399" s="13"/>
      <c r="D399" s="14"/>
      <c r="E399" s="15"/>
      <c r="F399" s="16"/>
      <c r="G399" s="16"/>
      <c r="H399" s="17"/>
      <c r="I399" s="17"/>
      <c r="J399" s="17"/>
      <c r="K399" s="17"/>
      <c r="L399" s="18" t="str">
        <f>IF(C399="","",SoldCasa0+SUM(H$7:H399)-SUM(J$7:J399))</f>
        <v/>
      </c>
      <c r="M399" s="18" t="str">
        <f>IF(C399="","",SoldBanca0+SUM(I$7:I399)-SUM(K$7:K399))</f>
        <v/>
      </c>
    </row>
    <row r="400" spans="2:13" x14ac:dyDescent="0.2">
      <c r="B400" s="12" t="str">
        <f>IF(C400="","",COUNT(C$7:C400))</f>
        <v/>
      </c>
      <c r="C400" s="13"/>
      <c r="D400" s="14"/>
      <c r="E400" s="15"/>
      <c r="F400" s="16"/>
      <c r="G400" s="16"/>
      <c r="H400" s="17"/>
      <c r="I400" s="17"/>
      <c r="J400" s="17"/>
      <c r="K400" s="17"/>
      <c r="L400" s="18" t="str">
        <f>IF(C400="","",SoldCasa0+SUM(H$7:H400)-SUM(J$7:J400))</f>
        <v/>
      </c>
      <c r="M400" s="18" t="str">
        <f>IF(C400="","",SoldBanca0+SUM(I$7:I400)-SUM(K$7:K400))</f>
        <v/>
      </c>
    </row>
    <row r="401" spans="2:13" x14ac:dyDescent="0.2">
      <c r="B401" s="12" t="str">
        <f>IF(C401="","",COUNT(C$7:C401))</f>
        <v/>
      </c>
      <c r="C401" s="13"/>
      <c r="D401" s="14"/>
      <c r="E401" s="15"/>
      <c r="F401" s="16"/>
      <c r="G401" s="16"/>
      <c r="H401" s="17"/>
      <c r="I401" s="17"/>
      <c r="J401" s="17"/>
      <c r="K401" s="17"/>
      <c r="L401" s="18" t="str">
        <f>IF(C401="","",SoldCasa0+SUM(H$7:H401)-SUM(J$7:J401))</f>
        <v/>
      </c>
      <c r="M401" s="18" t="str">
        <f>IF(C401="","",SoldBanca0+SUM(I$7:I401)-SUM(K$7:K401))</f>
        <v/>
      </c>
    </row>
    <row r="402" spans="2:13" x14ac:dyDescent="0.2">
      <c r="B402" s="12" t="str">
        <f>IF(C402="","",COUNT(C$7:C402))</f>
        <v/>
      </c>
      <c r="C402" s="13"/>
      <c r="D402" s="14"/>
      <c r="E402" s="15"/>
      <c r="F402" s="16"/>
      <c r="G402" s="16"/>
      <c r="H402" s="17"/>
      <c r="I402" s="17"/>
      <c r="J402" s="17"/>
      <c r="K402" s="17"/>
      <c r="L402" s="18" t="str">
        <f>IF(C402="","",SoldCasa0+SUM(H$7:H402)-SUM(J$7:J402))</f>
        <v/>
      </c>
      <c r="M402" s="18" t="str">
        <f>IF(C402="","",SoldBanca0+SUM(I$7:I402)-SUM(K$7:K402))</f>
        <v/>
      </c>
    </row>
    <row r="403" spans="2:13" x14ac:dyDescent="0.2">
      <c r="B403" s="12" t="str">
        <f>IF(C403="","",COUNT(C$7:C403))</f>
        <v/>
      </c>
      <c r="C403" s="13"/>
      <c r="D403" s="14"/>
      <c r="E403" s="15"/>
      <c r="F403" s="16"/>
      <c r="G403" s="16"/>
      <c r="H403" s="17"/>
      <c r="I403" s="17"/>
      <c r="J403" s="17"/>
      <c r="K403" s="17"/>
      <c r="L403" s="18" t="str">
        <f>IF(C403="","",SoldCasa0+SUM(H$7:H403)-SUM(J$7:J403))</f>
        <v/>
      </c>
      <c r="M403" s="18" t="str">
        <f>IF(C403="","",SoldBanca0+SUM(I$7:I403)-SUM(K$7:K403))</f>
        <v/>
      </c>
    </row>
    <row r="404" spans="2:13" x14ac:dyDescent="0.2">
      <c r="B404" s="12" t="str">
        <f>IF(C404="","",COUNT(C$7:C404))</f>
        <v/>
      </c>
      <c r="C404" s="13"/>
      <c r="D404" s="14"/>
      <c r="E404" s="15"/>
      <c r="F404" s="16"/>
      <c r="G404" s="16"/>
      <c r="H404" s="17"/>
      <c r="I404" s="17"/>
      <c r="J404" s="17"/>
      <c r="K404" s="17"/>
      <c r="L404" s="18" t="str">
        <f>IF(C404="","",SoldCasa0+SUM(H$7:H404)-SUM(J$7:J404))</f>
        <v/>
      </c>
      <c r="M404" s="18" t="str">
        <f>IF(C404="","",SoldBanca0+SUM(I$7:I404)-SUM(K$7:K404))</f>
        <v/>
      </c>
    </row>
    <row r="405" spans="2:13" x14ac:dyDescent="0.2">
      <c r="B405" s="12" t="str">
        <f>IF(C405="","",COUNT(C$7:C405))</f>
        <v/>
      </c>
      <c r="C405" s="13"/>
      <c r="D405" s="14"/>
      <c r="E405" s="15"/>
      <c r="F405" s="16"/>
      <c r="G405" s="16"/>
      <c r="H405" s="17"/>
      <c r="I405" s="17"/>
      <c r="J405" s="17"/>
      <c r="K405" s="17"/>
      <c r="L405" s="18" t="str">
        <f>IF(C405="","",SoldCasa0+SUM(H$7:H405)-SUM(J$7:J405))</f>
        <v/>
      </c>
      <c r="M405" s="18" t="str">
        <f>IF(C405="","",SoldBanca0+SUM(I$7:I405)-SUM(K$7:K405))</f>
        <v/>
      </c>
    </row>
    <row r="406" spans="2:13" x14ac:dyDescent="0.2">
      <c r="B406" s="12" t="str">
        <f>IF(C406="","",COUNT(C$7:C406))</f>
        <v/>
      </c>
      <c r="C406" s="13"/>
      <c r="D406" s="14"/>
      <c r="E406" s="15"/>
      <c r="F406" s="16"/>
      <c r="G406" s="16"/>
      <c r="H406" s="17"/>
      <c r="I406" s="17"/>
      <c r="J406" s="17"/>
      <c r="K406" s="17"/>
      <c r="L406" s="18" t="str">
        <f>IF(C406="","",SoldCasa0+SUM(H$7:H406)-SUM(J$7:J406))</f>
        <v/>
      </c>
      <c r="M406" s="18" t="str">
        <f>IF(C406="","",SoldBanca0+SUM(I$7:I406)-SUM(K$7:K406))</f>
        <v/>
      </c>
    </row>
    <row r="1000" spans="702:702" ht="15" x14ac:dyDescent="0.25">
      <c r="ZZ1000"/>
    </row>
  </sheetData>
  <mergeCells count="9">
    <mergeCell ref="M5:M6"/>
    <mergeCell ref="D5:E5"/>
    <mergeCell ref="H5:I5"/>
    <mergeCell ref="J5:K5"/>
    <mergeCell ref="B5:B6"/>
    <mergeCell ref="C5:C6"/>
    <mergeCell ref="F5:F6"/>
    <mergeCell ref="G5:G6"/>
    <mergeCell ref="L5:L6"/>
  </mergeCells>
  <conditionalFormatting sqref="G7:G406">
    <cfRule type="expression" dxfId="4" priority="2" stopIfTrue="1">
      <formula>G7="Venit din activitate"</formula>
    </cfRule>
    <cfRule type="expression" dxfId="3" priority="3" stopIfTrue="1">
      <formula>G7="Cheltuială nedeductibilă"</formula>
    </cfRule>
    <cfRule type="expression" dxfId="2" priority="4" stopIfTrue="1">
      <formula>AND(G7="",C7&lt;&gt;"")</formula>
    </cfRule>
  </conditionalFormatting>
  <conditionalFormatting sqref="L7:M406">
    <cfRule type="expression" dxfId="1" priority="1" stopIfTrue="1">
      <formula>AND(ISNUMBER(L7),L7&lt;0)</formula>
    </cfRule>
  </conditionalFormatting>
  <dataValidations count="2">
    <dataValidation type="list" allowBlank="1" showInputMessage="1" showErrorMessage="1" sqref="D7:D406" xr:uid="{199FE2C1-827C-4463-9EF9-0C8C7AFDA5C9}">
      <formula1>TipDocPFA</formula1>
    </dataValidation>
    <dataValidation type="list" allowBlank="1" showInputMessage="1" showErrorMessage="1" sqref="G7:G406" xr:uid="{72D5B140-39E3-4F78-8008-0E72911C1911}">
      <formula1>Categorii</formula1>
    </dataValidation>
  </dataValidations>
  <pageMargins left="0.7" right="0.7" top="0.75" bottom="0.75" header="0.3" footer="0.3"/>
  <pageSetup scale="49" fitToHeight="0" orientation="landscape" r:id="rId1"/>
  <headerFooter>
    <oddFooter>&amp;Cmodelexcel.ro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FE258-BE48-42D8-89C1-3559352AC8A0}">
  <sheetPr>
    <pageSetUpPr fitToPage="1"/>
  </sheetPr>
  <dimension ref="B1:ZZ100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14.7109375" style="1" customWidth="1"/>
    <col min="3" max="7" width="16.7109375" style="1" customWidth="1"/>
    <col min="8" max="16384" width="11.42578125" style="1"/>
  </cols>
  <sheetData>
    <row r="1" spans="2:7" ht="21" x14ac:dyDescent="0.35">
      <c r="B1" s="19" t="s">
        <v>72</v>
      </c>
    </row>
    <row r="2" spans="2:7" x14ac:dyDescent="0.2">
      <c r="B2" s="10" t="s">
        <v>73</v>
      </c>
    </row>
    <row r="4" spans="2:7" ht="30" customHeight="1" x14ac:dyDescent="0.2">
      <c r="B4" s="20" t="s">
        <v>74</v>
      </c>
      <c r="C4" s="20" t="s">
        <v>75</v>
      </c>
      <c r="D4" s="20" t="s">
        <v>76</v>
      </c>
      <c r="E4" s="20" t="s">
        <v>77</v>
      </c>
      <c r="F4" s="20" t="s">
        <v>78</v>
      </c>
      <c r="G4" s="20" t="s">
        <v>79</v>
      </c>
    </row>
    <row r="5" spans="2:7" x14ac:dyDescent="0.2">
      <c r="B5" s="4" t="s">
        <v>80</v>
      </c>
      <c r="C5" s="18">
        <f>SUMIFS(Registru!$H$7:$H$406,Registru!$G$7:$G$406,"Venit din activitate",Registru!$C$7:$C$406,"&gt;="&amp;DATE(AnPFA,1,1),Registru!$C$7:$C$406,"&lt;"&amp;DATE(AnPFA,2,1))+SUMIFS(Registru!$I$7:$I$406,Registru!$G$7:$G$406,"Venit din activitate",Registru!$C$7:$C$406,"&gt;="&amp;DATE(AnPFA,1,1),Registru!$C$7:$C$406,"&lt;"&amp;DATE(AnPFA,2,1))</f>
        <v>7300</v>
      </c>
      <c r="D5" s="18">
        <f>SUMIFS(Registru!$J$7:$J$406,Registru!$G$7:$G$406,"Cheltuială deductibilă",Registru!$C$7:$C$406,"&gt;="&amp;DATE(AnPFA,1,1),Registru!$C$7:$C$406,"&lt;"&amp;DATE(AnPFA,2,1))+SUMIFS(Registru!$K$7:$K$406,Registru!$G$7:$G$406,"Cheltuială deductibilă",Registru!$C$7:$C$406,"&gt;="&amp;DATE(AnPFA,1,1),Registru!$C$7:$C$406,"&lt;"&amp;DATE(AnPFA,2,1))</f>
        <v>1289</v>
      </c>
      <c r="E5" s="18">
        <f t="shared" ref="E5:E16" si="0">C5-D5</f>
        <v>6011</v>
      </c>
      <c r="F5" s="18">
        <f>SUM($E$5:E5)</f>
        <v>6011</v>
      </c>
      <c r="G5" s="18">
        <f>SUMIFS(Registru!$J$7:$J$406,Registru!$G$7:$G$406,"Cheltuială nedeductibilă",Registru!$C$7:$C$406,"&gt;="&amp;DATE(AnPFA,1,1),Registru!$C$7:$C$406,"&lt;"&amp;DATE(AnPFA,2,1))+SUMIFS(Registru!$K$7:$K$406,Registru!$G$7:$G$406,"Cheltuială nedeductibilă",Registru!$C$7:$C$406,"&gt;="&amp;DATE(AnPFA,1,1),Registru!$C$7:$C$406,"&lt;"&amp;DATE(AnPFA,2,1))</f>
        <v>120</v>
      </c>
    </row>
    <row r="6" spans="2:7" x14ac:dyDescent="0.2">
      <c r="B6" s="4" t="s">
        <v>81</v>
      </c>
      <c r="C6" s="18">
        <f>SUMIFS(Registru!$H$7:$H$406,Registru!$G$7:$G$406,"Venit din activitate",Registru!$C$7:$C$406,"&gt;="&amp;DATE(AnPFA,2,1),Registru!$C$7:$C$406,"&lt;"&amp;DATE(AnPFA,3,1))+SUMIFS(Registru!$I$7:$I$406,Registru!$G$7:$G$406,"Venit din activitate",Registru!$C$7:$C$406,"&gt;="&amp;DATE(AnPFA,2,1),Registru!$C$7:$C$406,"&lt;"&amp;DATE(AnPFA,3,1))</f>
        <v>7200</v>
      </c>
      <c r="D6" s="18">
        <f>SUMIFS(Registru!$J$7:$J$406,Registru!$G$7:$G$406,"Cheltuială deductibilă",Registru!$C$7:$C$406,"&gt;="&amp;DATE(AnPFA,2,1),Registru!$C$7:$C$406,"&lt;"&amp;DATE(AnPFA,3,1))+SUMIFS(Registru!$K$7:$K$406,Registru!$G$7:$G$406,"Cheltuială deductibilă",Registru!$C$7:$C$406,"&gt;="&amp;DATE(AnPFA,2,1),Registru!$C$7:$C$406,"&lt;"&amp;DATE(AnPFA,3,1))</f>
        <v>2239</v>
      </c>
      <c r="E6" s="18">
        <f t="shared" si="0"/>
        <v>4961</v>
      </c>
      <c r="F6" s="18">
        <f>SUM($E$5:E6)</f>
        <v>10972</v>
      </c>
      <c r="G6" s="18">
        <f>SUMIFS(Registru!$J$7:$J$406,Registru!$G$7:$G$406,"Cheltuială nedeductibilă",Registru!$C$7:$C$406,"&gt;="&amp;DATE(AnPFA,2,1),Registru!$C$7:$C$406,"&lt;"&amp;DATE(AnPFA,3,1))+SUMIFS(Registru!$K$7:$K$406,Registru!$G$7:$G$406,"Cheltuială nedeductibilă",Registru!$C$7:$C$406,"&gt;="&amp;DATE(AnPFA,2,1),Registru!$C$7:$C$406,"&lt;"&amp;DATE(AnPFA,3,1))</f>
        <v>0</v>
      </c>
    </row>
    <row r="7" spans="2:7" x14ac:dyDescent="0.2">
      <c r="B7" s="4" t="s">
        <v>82</v>
      </c>
      <c r="C7" s="18">
        <f>SUMIFS(Registru!$H$7:$H$406,Registru!$G$7:$G$406,"Venit din activitate",Registru!$C$7:$C$406,"&gt;="&amp;DATE(AnPFA,3,1),Registru!$C$7:$C$406,"&lt;"&amp;DATE(AnPFA,4,1))+SUMIFS(Registru!$I$7:$I$406,Registru!$G$7:$G$406,"Venit din activitate",Registru!$C$7:$C$406,"&gt;="&amp;DATE(AnPFA,3,1),Registru!$C$7:$C$406,"&lt;"&amp;DATE(AnPFA,4,1))</f>
        <v>6500</v>
      </c>
      <c r="D7" s="18">
        <f>SUMIFS(Registru!$J$7:$J$406,Registru!$G$7:$G$406,"Cheltuială deductibilă",Registru!$C$7:$C$406,"&gt;="&amp;DATE(AnPFA,3,1),Registru!$C$7:$C$406,"&lt;"&amp;DATE(AnPFA,4,1))+SUMIFS(Registru!$K$7:$K$406,Registru!$G$7:$G$406,"Cheltuială deductibilă",Registru!$C$7:$C$406,"&gt;="&amp;DATE(AnPFA,3,1),Registru!$C$7:$C$406,"&lt;"&amp;DATE(AnPFA,4,1))</f>
        <v>1739</v>
      </c>
      <c r="E7" s="18">
        <f t="shared" si="0"/>
        <v>4761</v>
      </c>
      <c r="F7" s="18">
        <f>SUM($E$5:E7)</f>
        <v>15733</v>
      </c>
      <c r="G7" s="18">
        <f>SUMIFS(Registru!$J$7:$J$406,Registru!$G$7:$G$406,"Cheltuială nedeductibilă",Registru!$C$7:$C$406,"&gt;="&amp;DATE(AnPFA,3,1),Registru!$C$7:$C$406,"&lt;"&amp;DATE(AnPFA,4,1))+SUMIFS(Registru!$K$7:$K$406,Registru!$G$7:$G$406,"Cheltuială nedeductibilă",Registru!$C$7:$C$406,"&gt;="&amp;DATE(AnPFA,3,1),Registru!$C$7:$C$406,"&lt;"&amp;DATE(AnPFA,4,1))</f>
        <v>0</v>
      </c>
    </row>
    <row r="8" spans="2:7" x14ac:dyDescent="0.2">
      <c r="B8" s="4" t="s">
        <v>83</v>
      </c>
      <c r="C8" s="18">
        <f>SUMIFS(Registru!$H$7:$H$406,Registru!$G$7:$G$406,"Venit din activitate",Registru!$C$7:$C$406,"&gt;="&amp;DATE(AnPFA,4,1),Registru!$C$7:$C$406,"&lt;"&amp;DATE(AnPFA,5,1))+SUMIFS(Registru!$I$7:$I$406,Registru!$G$7:$G$406,"Venit din activitate",Registru!$C$7:$C$406,"&gt;="&amp;DATE(AnPFA,4,1),Registru!$C$7:$C$406,"&lt;"&amp;DATE(AnPFA,5,1))</f>
        <v>0</v>
      </c>
      <c r="D8" s="18">
        <f>SUMIFS(Registru!$J$7:$J$406,Registru!$G$7:$G$406,"Cheltuială deductibilă",Registru!$C$7:$C$406,"&gt;="&amp;DATE(AnPFA,4,1),Registru!$C$7:$C$406,"&lt;"&amp;DATE(AnPFA,5,1))+SUMIFS(Registru!$K$7:$K$406,Registru!$G$7:$G$406,"Cheltuială deductibilă",Registru!$C$7:$C$406,"&gt;="&amp;DATE(AnPFA,4,1),Registru!$C$7:$C$406,"&lt;"&amp;DATE(AnPFA,5,1))</f>
        <v>0</v>
      </c>
      <c r="E8" s="18">
        <f t="shared" si="0"/>
        <v>0</v>
      </c>
      <c r="F8" s="18">
        <f>SUM($E$5:E8)</f>
        <v>15733</v>
      </c>
      <c r="G8" s="18">
        <f>SUMIFS(Registru!$J$7:$J$406,Registru!$G$7:$G$406,"Cheltuială nedeductibilă",Registru!$C$7:$C$406,"&gt;="&amp;DATE(AnPFA,4,1),Registru!$C$7:$C$406,"&lt;"&amp;DATE(AnPFA,5,1))+SUMIFS(Registru!$K$7:$K$406,Registru!$G$7:$G$406,"Cheltuială nedeductibilă",Registru!$C$7:$C$406,"&gt;="&amp;DATE(AnPFA,4,1),Registru!$C$7:$C$406,"&lt;"&amp;DATE(AnPFA,5,1))</f>
        <v>0</v>
      </c>
    </row>
    <row r="9" spans="2:7" x14ac:dyDescent="0.2">
      <c r="B9" s="4" t="s">
        <v>84</v>
      </c>
      <c r="C9" s="18">
        <f>SUMIFS(Registru!$H$7:$H$406,Registru!$G$7:$G$406,"Venit din activitate",Registru!$C$7:$C$406,"&gt;="&amp;DATE(AnPFA,5,1),Registru!$C$7:$C$406,"&lt;"&amp;DATE(AnPFA,6,1))+SUMIFS(Registru!$I$7:$I$406,Registru!$G$7:$G$406,"Venit din activitate",Registru!$C$7:$C$406,"&gt;="&amp;DATE(AnPFA,5,1),Registru!$C$7:$C$406,"&lt;"&amp;DATE(AnPFA,6,1))</f>
        <v>0</v>
      </c>
      <c r="D9" s="18">
        <f>SUMIFS(Registru!$J$7:$J$406,Registru!$G$7:$G$406,"Cheltuială deductibilă",Registru!$C$7:$C$406,"&gt;="&amp;DATE(AnPFA,5,1),Registru!$C$7:$C$406,"&lt;"&amp;DATE(AnPFA,6,1))+SUMIFS(Registru!$K$7:$K$406,Registru!$G$7:$G$406,"Cheltuială deductibilă",Registru!$C$7:$C$406,"&gt;="&amp;DATE(AnPFA,5,1),Registru!$C$7:$C$406,"&lt;"&amp;DATE(AnPFA,6,1))</f>
        <v>0</v>
      </c>
      <c r="E9" s="18">
        <f t="shared" si="0"/>
        <v>0</v>
      </c>
      <c r="F9" s="18">
        <f>SUM($E$5:E9)</f>
        <v>15733</v>
      </c>
      <c r="G9" s="18">
        <f>SUMIFS(Registru!$J$7:$J$406,Registru!$G$7:$G$406,"Cheltuială nedeductibilă",Registru!$C$7:$C$406,"&gt;="&amp;DATE(AnPFA,5,1),Registru!$C$7:$C$406,"&lt;"&amp;DATE(AnPFA,6,1))+SUMIFS(Registru!$K$7:$K$406,Registru!$G$7:$G$406,"Cheltuială nedeductibilă",Registru!$C$7:$C$406,"&gt;="&amp;DATE(AnPFA,5,1),Registru!$C$7:$C$406,"&lt;"&amp;DATE(AnPFA,6,1))</f>
        <v>0</v>
      </c>
    </row>
    <row r="10" spans="2:7" x14ac:dyDescent="0.2">
      <c r="B10" s="4" t="s">
        <v>85</v>
      </c>
      <c r="C10" s="18">
        <f>SUMIFS(Registru!$H$7:$H$406,Registru!$G$7:$G$406,"Venit din activitate",Registru!$C$7:$C$406,"&gt;="&amp;DATE(AnPFA,6,1),Registru!$C$7:$C$406,"&lt;"&amp;DATE(AnPFA,7,1))+SUMIFS(Registru!$I$7:$I$406,Registru!$G$7:$G$406,"Venit din activitate",Registru!$C$7:$C$406,"&gt;="&amp;DATE(AnPFA,6,1),Registru!$C$7:$C$406,"&lt;"&amp;DATE(AnPFA,7,1))</f>
        <v>0</v>
      </c>
      <c r="D10" s="18">
        <f>SUMIFS(Registru!$J$7:$J$406,Registru!$G$7:$G$406,"Cheltuială deductibilă",Registru!$C$7:$C$406,"&gt;="&amp;DATE(AnPFA,6,1),Registru!$C$7:$C$406,"&lt;"&amp;DATE(AnPFA,7,1))+SUMIFS(Registru!$K$7:$K$406,Registru!$G$7:$G$406,"Cheltuială deductibilă",Registru!$C$7:$C$406,"&gt;="&amp;DATE(AnPFA,6,1),Registru!$C$7:$C$406,"&lt;"&amp;DATE(AnPFA,7,1))</f>
        <v>0</v>
      </c>
      <c r="E10" s="18">
        <f t="shared" si="0"/>
        <v>0</v>
      </c>
      <c r="F10" s="18">
        <f>SUM($E$5:E10)</f>
        <v>15733</v>
      </c>
      <c r="G10" s="18">
        <f>SUMIFS(Registru!$J$7:$J$406,Registru!$G$7:$G$406,"Cheltuială nedeductibilă",Registru!$C$7:$C$406,"&gt;="&amp;DATE(AnPFA,6,1),Registru!$C$7:$C$406,"&lt;"&amp;DATE(AnPFA,7,1))+SUMIFS(Registru!$K$7:$K$406,Registru!$G$7:$G$406,"Cheltuială nedeductibilă",Registru!$C$7:$C$406,"&gt;="&amp;DATE(AnPFA,6,1),Registru!$C$7:$C$406,"&lt;"&amp;DATE(AnPFA,7,1))</f>
        <v>0</v>
      </c>
    </row>
    <row r="11" spans="2:7" x14ac:dyDescent="0.2">
      <c r="B11" s="4" t="s">
        <v>86</v>
      </c>
      <c r="C11" s="18">
        <f>SUMIFS(Registru!$H$7:$H$406,Registru!$G$7:$G$406,"Venit din activitate",Registru!$C$7:$C$406,"&gt;="&amp;DATE(AnPFA,7,1),Registru!$C$7:$C$406,"&lt;"&amp;DATE(AnPFA,8,1))+SUMIFS(Registru!$I$7:$I$406,Registru!$G$7:$G$406,"Venit din activitate",Registru!$C$7:$C$406,"&gt;="&amp;DATE(AnPFA,7,1),Registru!$C$7:$C$406,"&lt;"&amp;DATE(AnPFA,8,1))</f>
        <v>0</v>
      </c>
      <c r="D11" s="18">
        <f>SUMIFS(Registru!$J$7:$J$406,Registru!$G$7:$G$406,"Cheltuială deductibilă",Registru!$C$7:$C$406,"&gt;="&amp;DATE(AnPFA,7,1),Registru!$C$7:$C$406,"&lt;"&amp;DATE(AnPFA,8,1))+SUMIFS(Registru!$K$7:$K$406,Registru!$G$7:$G$406,"Cheltuială deductibilă",Registru!$C$7:$C$406,"&gt;="&amp;DATE(AnPFA,7,1),Registru!$C$7:$C$406,"&lt;"&amp;DATE(AnPFA,8,1))</f>
        <v>0</v>
      </c>
      <c r="E11" s="18">
        <f t="shared" si="0"/>
        <v>0</v>
      </c>
      <c r="F11" s="18">
        <f>SUM($E$5:E11)</f>
        <v>15733</v>
      </c>
      <c r="G11" s="18">
        <f>SUMIFS(Registru!$J$7:$J$406,Registru!$G$7:$G$406,"Cheltuială nedeductibilă",Registru!$C$7:$C$406,"&gt;="&amp;DATE(AnPFA,7,1),Registru!$C$7:$C$406,"&lt;"&amp;DATE(AnPFA,8,1))+SUMIFS(Registru!$K$7:$K$406,Registru!$G$7:$G$406,"Cheltuială nedeductibilă",Registru!$C$7:$C$406,"&gt;="&amp;DATE(AnPFA,7,1),Registru!$C$7:$C$406,"&lt;"&amp;DATE(AnPFA,8,1))</f>
        <v>0</v>
      </c>
    </row>
    <row r="12" spans="2:7" x14ac:dyDescent="0.2">
      <c r="B12" s="4" t="s">
        <v>87</v>
      </c>
      <c r="C12" s="18">
        <f>SUMIFS(Registru!$H$7:$H$406,Registru!$G$7:$G$406,"Venit din activitate",Registru!$C$7:$C$406,"&gt;="&amp;DATE(AnPFA,8,1),Registru!$C$7:$C$406,"&lt;"&amp;DATE(AnPFA,9,1))+SUMIFS(Registru!$I$7:$I$406,Registru!$G$7:$G$406,"Venit din activitate",Registru!$C$7:$C$406,"&gt;="&amp;DATE(AnPFA,8,1),Registru!$C$7:$C$406,"&lt;"&amp;DATE(AnPFA,9,1))</f>
        <v>0</v>
      </c>
      <c r="D12" s="18">
        <f>SUMIFS(Registru!$J$7:$J$406,Registru!$G$7:$G$406,"Cheltuială deductibilă",Registru!$C$7:$C$406,"&gt;="&amp;DATE(AnPFA,8,1),Registru!$C$7:$C$406,"&lt;"&amp;DATE(AnPFA,9,1))+SUMIFS(Registru!$K$7:$K$406,Registru!$G$7:$G$406,"Cheltuială deductibilă",Registru!$C$7:$C$406,"&gt;="&amp;DATE(AnPFA,8,1),Registru!$C$7:$C$406,"&lt;"&amp;DATE(AnPFA,9,1))</f>
        <v>0</v>
      </c>
      <c r="E12" s="18">
        <f t="shared" si="0"/>
        <v>0</v>
      </c>
      <c r="F12" s="18">
        <f>SUM($E$5:E12)</f>
        <v>15733</v>
      </c>
      <c r="G12" s="18">
        <f>SUMIFS(Registru!$J$7:$J$406,Registru!$G$7:$G$406,"Cheltuială nedeductibilă",Registru!$C$7:$C$406,"&gt;="&amp;DATE(AnPFA,8,1),Registru!$C$7:$C$406,"&lt;"&amp;DATE(AnPFA,9,1))+SUMIFS(Registru!$K$7:$K$406,Registru!$G$7:$G$406,"Cheltuială nedeductibilă",Registru!$C$7:$C$406,"&gt;="&amp;DATE(AnPFA,8,1),Registru!$C$7:$C$406,"&lt;"&amp;DATE(AnPFA,9,1))</f>
        <v>0</v>
      </c>
    </row>
    <row r="13" spans="2:7" x14ac:dyDescent="0.2">
      <c r="B13" s="4" t="s">
        <v>88</v>
      </c>
      <c r="C13" s="18">
        <f>SUMIFS(Registru!$H$7:$H$406,Registru!$G$7:$G$406,"Venit din activitate",Registru!$C$7:$C$406,"&gt;="&amp;DATE(AnPFA,9,1),Registru!$C$7:$C$406,"&lt;"&amp;DATE(AnPFA,10,1))+SUMIFS(Registru!$I$7:$I$406,Registru!$G$7:$G$406,"Venit din activitate",Registru!$C$7:$C$406,"&gt;="&amp;DATE(AnPFA,9,1),Registru!$C$7:$C$406,"&lt;"&amp;DATE(AnPFA,10,1))</f>
        <v>0</v>
      </c>
      <c r="D13" s="18">
        <f>SUMIFS(Registru!$J$7:$J$406,Registru!$G$7:$G$406,"Cheltuială deductibilă",Registru!$C$7:$C$406,"&gt;="&amp;DATE(AnPFA,9,1),Registru!$C$7:$C$406,"&lt;"&amp;DATE(AnPFA,10,1))+SUMIFS(Registru!$K$7:$K$406,Registru!$G$7:$G$406,"Cheltuială deductibilă",Registru!$C$7:$C$406,"&gt;="&amp;DATE(AnPFA,9,1),Registru!$C$7:$C$406,"&lt;"&amp;DATE(AnPFA,10,1))</f>
        <v>0</v>
      </c>
      <c r="E13" s="18">
        <f t="shared" si="0"/>
        <v>0</v>
      </c>
      <c r="F13" s="18">
        <f>SUM($E$5:E13)</f>
        <v>15733</v>
      </c>
      <c r="G13" s="18">
        <f>SUMIFS(Registru!$J$7:$J$406,Registru!$G$7:$G$406,"Cheltuială nedeductibilă",Registru!$C$7:$C$406,"&gt;="&amp;DATE(AnPFA,9,1),Registru!$C$7:$C$406,"&lt;"&amp;DATE(AnPFA,10,1))+SUMIFS(Registru!$K$7:$K$406,Registru!$G$7:$G$406,"Cheltuială nedeductibilă",Registru!$C$7:$C$406,"&gt;="&amp;DATE(AnPFA,9,1),Registru!$C$7:$C$406,"&lt;"&amp;DATE(AnPFA,10,1))</f>
        <v>0</v>
      </c>
    </row>
    <row r="14" spans="2:7" x14ac:dyDescent="0.2">
      <c r="B14" s="4" t="s">
        <v>89</v>
      </c>
      <c r="C14" s="18">
        <f>SUMIFS(Registru!$H$7:$H$406,Registru!$G$7:$G$406,"Venit din activitate",Registru!$C$7:$C$406,"&gt;="&amp;DATE(AnPFA,10,1),Registru!$C$7:$C$406,"&lt;"&amp;DATE(AnPFA,11,1))+SUMIFS(Registru!$I$7:$I$406,Registru!$G$7:$G$406,"Venit din activitate",Registru!$C$7:$C$406,"&gt;="&amp;DATE(AnPFA,10,1),Registru!$C$7:$C$406,"&lt;"&amp;DATE(AnPFA,11,1))</f>
        <v>0</v>
      </c>
      <c r="D14" s="18">
        <f>SUMIFS(Registru!$J$7:$J$406,Registru!$G$7:$G$406,"Cheltuială deductibilă",Registru!$C$7:$C$406,"&gt;="&amp;DATE(AnPFA,10,1),Registru!$C$7:$C$406,"&lt;"&amp;DATE(AnPFA,11,1))+SUMIFS(Registru!$K$7:$K$406,Registru!$G$7:$G$406,"Cheltuială deductibilă",Registru!$C$7:$C$406,"&gt;="&amp;DATE(AnPFA,10,1),Registru!$C$7:$C$406,"&lt;"&amp;DATE(AnPFA,11,1))</f>
        <v>0</v>
      </c>
      <c r="E14" s="18">
        <f t="shared" si="0"/>
        <v>0</v>
      </c>
      <c r="F14" s="18">
        <f>SUM($E$5:E14)</f>
        <v>15733</v>
      </c>
      <c r="G14" s="18">
        <f>SUMIFS(Registru!$J$7:$J$406,Registru!$G$7:$G$406,"Cheltuială nedeductibilă",Registru!$C$7:$C$406,"&gt;="&amp;DATE(AnPFA,10,1),Registru!$C$7:$C$406,"&lt;"&amp;DATE(AnPFA,11,1))+SUMIFS(Registru!$K$7:$K$406,Registru!$G$7:$G$406,"Cheltuială nedeductibilă",Registru!$C$7:$C$406,"&gt;="&amp;DATE(AnPFA,10,1),Registru!$C$7:$C$406,"&lt;"&amp;DATE(AnPFA,11,1))</f>
        <v>0</v>
      </c>
    </row>
    <row r="15" spans="2:7" x14ac:dyDescent="0.2">
      <c r="B15" s="4" t="s">
        <v>90</v>
      </c>
      <c r="C15" s="18">
        <f>SUMIFS(Registru!$H$7:$H$406,Registru!$G$7:$G$406,"Venit din activitate",Registru!$C$7:$C$406,"&gt;="&amp;DATE(AnPFA,11,1),Registru!$C$7:$C$406,"&lt;"&amp;DATE(AnPFA,12,1))+SUMIFS(Registru!$I$7:$I$406,Registru!$G$7:$G$406,"Venit din activitate",Registru!$C$7:$C$406,"&gt;="&amp;DATE(AnPFA,11,1),Registru!$C$7:$C$406,"&lt;"&amp;DATE(AnPFA,12,1))</f>
        <v>0</v>
      </c>
      <c r="D15" s="18">
        <f>SUMIFS(Registru!$J$7:$J$406,Registru!$G$7:$G$406,"Cheltuială deductibilă",Registru!$C$7:$C$406,"&gt;="&amp;DATE(AnPFA,11,1),Registru!$C$7:$C$406,"&lt;"&amp;DATE(AnPFA,12,1))+SUMIFS(Registru!$K$7:$K$406,Registru!$G$7:$G$406,"Cheltuială deductibilă",Registru!$C$7:$C$406,"&gt;="&amp;DATE(AnPFA,11,1),Registru!$C$7:$C$406,"&lt;"&amp;DATE(AnPFA,12,1))</f>
        <v>0</v>
      </c>
      <c r="E15" s="18">
        <f t="shared" si="0"/>
        <v>0</v>
      </c>
      <c r="F15" s="18">
        <f>SUM($E$5:E15)</f>
        <v>15733</v>
      </c>
      <c r="G15" s="18">
        <f>SUMIFS(Registru!$J$7:$J$406,Registru!$G$7:$G$406,"Cheltuială nedeductibilă",Registru!$C$7:$C$406,"&gt;="&amp;DATE(AnPFA,11,1),Registru!$C$7:$C$406,"&lt;"&amp;DATE(AnPFA,12,1))+SUMIFS(Registru!$K$7:$K$406,Registru!$G$7:$G$406,"Cheltuială nedeductibilă",Registru!$C$7:$C$406,"&gt;="&amp;DATE(AnPFA,11,1),Registru!$C$7:$C$406,"&lt;"&amp;DATE(AnPFA,12,1))</f>
        <v>0</v>
      </c>
    </row>
    <row r="16" spans="2:7" x14ac:dyDescent="0.2">
      <c r="B16" s="4" t="s">
        <v>91</v>
      </c>
      <c r="C16" s="18">
        <f>SUMIFS(Registru!$H$7:$H$406,Registru!$G$7:$G$406,"Venit din activitate",Registru!$C$7:$C$406,"&gt;="&amp;DATE(AnPFA,12,1),Registru!$C$7:$C$406,"&lt;"&amp;DATE(AnPFA,13,1))+SUMIFS(Registru!$I$7:$I$406,Registru!$G$7:$G$406,"Venit din activitate",Registru!$C$7:$C$406,"&gt;="&amp;DATE(AnPFA,12,1),Registru!$C$7:$C$406,"&lt;"&amp;DATE(AnPFA,13,1))</f>
        <v>0</v>
      </c>
      <c r="D16" s="18">
        <f>SUMIFS(Registru!$J$7:$J$406,Registru!$G$7:$G$406,"Cheltuială deductibilă",Registru!$C$7:$C$406,"&gt;="&amp;DATE(AnPFA,12,1),Registru!$C$7:$C$406,"&lt;"&amp;DATE(AnPFA,13,1))+SUMIFS(Registru!$K$7:$K$406,Registru!$G$7:$G$406,"Cheltuială deductibilă",Registru!$C$7:$C$406,"&gt;="&amp;DATE(AnPFA,12,1),Registru!$C$7:$C$406,"&lt;"&amp;DATE(AnPFA,13,1))</f>
        <v>0</v>
      </c>
      <c r="E16" s="18">
        <f t="shared" si="0"/>
        <v>0</v>
      </c>
      <c r="F16" s="18">
        <f>SUM($E$5:E16)</f>
        <v>15733</v>
      </c>
      <c r="G16" s="18">
        <f>SUMIFS(Registru!$J$7:$J$406,Registru!$G$7:$G$406,"Cheltuială nedeductibilă",Registru!$C$7:$C$406,"&gt;="&amp;DATE(AnPFA,12,1),Registru!$C$7:$C$406,"&lt;"&amp;DATE(AnPFA,13,1))+SUMIFS(Registru!$K$7:$K$406,Registru!$G$7:$G$406,"Cheltuială nedeductibilă",Registru!$C$7:$C$406,"&gt;="&amp;DATE(AnPFA,12,1),Registru!$C$7:$C$406,"&lt;"&amp;DATE(AnPFA,13,1))</f>
        <v>0</v>
      </c>
    </row>
    <row r="17" spans="2:7" x14ac:dyDescent="0.2">
      <c r="B17" s="21" t="s">
        <v>92</v>
      </c>
      <c r="C17" s="22">
        <f>SUM(C5:C16)</f>
        <v>21000</v>
      </c>
      <c r="D17" s="22">
        <f>SUM(D5:D16)</f>
        <v>5267</v>
      </c>
      <c r="E17" s="22">
        <f>SUM(E5:E16)</f>
        <v>15733</v>
      </c>
      <c r="F17" s="22">
        <f>E17</f>
        <v>15733</v>
      </c>
      <c r="G17" s="22">
        <f>SUM(G5:G16)</f>
        <v>120</v>
      </c>
    </row>
    <row r="19" spans="2:7" x14ac:dyDescent="0.2">
      <c r="B19" s="10" t="s">
        <v>93</v>
      </c>
    </row>
    <row r="1000" spans="702:702" ht="15" x14ac:dyDescent="0.25">
      <c r="ZZ1000"/>
    </row>
  </sheetData>
  <conditionalFormatting sqref="E5:F16">
    <cfRule type="expression" dxfId="0" priority="1" stopIfTrue="1">
      <formula>E5&lt;0</formula>
    </cfRule>
  </conditionalFormatting>
  <pageMargins left="0.7" right="0.7" top="0.75" bottom="0.75" header="0.3" footer="0.3"/>
  <pageSetup orientation="landscape" r:id="rId1"/>
  <headerFooter>
    <oddFooter>&amp;Cmodelexcel.ro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133B-4E2F-4975-B4AD-650F1D1DF292}">
  <sheetPr>
    <pageSetUpPr fitToPage="1"/>
  </sheetPr>
  <dimension ref="B1:E3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46.7109375" style="1" customWidth="1"/>
    <col min="3" max="3" width="18.7109375" style="1" customWidth="1"/>
    <col min="4" max="4" width="3.7109375" style="1" customWidth="1"/>
    <col min="5" max="5" width="60.7109375" style="1" customWidth="1"/>
    <col min="6" max="16384" width="11.42578125" style="1"/>
  </cols>
  <sheetData>
    <row r="1" spans="2:5" ht="21" x14ac:dyDescent="0.35">
      <c r="B1" s="19" t="s">
        <v>94</v>
      </c>
    </row>
    <row r="2" spans="2:5" ht="27.95" customHeight="1" x14ac:dyDescent="0.2">
      <c r="B2" s="38" t="s">
        <v>95</v>
      </c>
      <c r="C2" s="39"/>
      <c r="D2" s="39"/>
      <c r="E2" s="39"/>
    </row>
    <row r="4" spans="2:5" x14ac:dyDescent="0.2">
      <c r="B4" s="24" t="s">
        <v>96</v>
      </c>
      <c r="C4" s="25"/>
      <c r="E4" s="40" t="s">
        <v>121</v>
      </c>
    </row>
    <row r="5" spans="2:5" x14ac:dyDescent="0.2">
      <c r="B5" s="1" t="s">
        <v>97</v>
      </c>
      <c r="C5" s="26">
        <v>4050</v>
      </c>
      <c r="E5" s="41"/>
    </row>
    <row r="6" spans="2:5" x14ac:dyDescent="0.2">
      <c r="B6" s="1" t="s">
        <v>98</v>
      </c>
      <c r="C6" s="27" t="s">
        <v>99</v>
      </c>
      <c r="E6" s="41"/>
    </row>
    <row r="7" spans="2:5" x14ac:dyDescent="0.2">
      <c r="B7" s="1" t="s">
        <v>100</v>
      </c>
      <c r="C7" s="28">
        <v>0.25</v>
      </c>
      <c r="E7" s="40" t="s">
        <v>122</v>
      </c>
    </row>
    <row r="8" spans="2:5" x14ac:dyDescent="0.2">
      <c r="B8" s="1" t="s">
        <v>101</v>
      </c>
      <c r="C8" s="28">
        <v>0.1</v>
      </c>
      <c r="E8" s="41"/>
    </row>
    <row r="9" spans="2:5" x14ac:dyDescent="0.2">
      <c r="B9" s="1" t="s">
        <v>102</v>
      </c>
      <c r="C9" s="28">
        <v>0.1</v>
      </c>
      <c r="E9" s="41"/>
    </row>
    <row r="10" spans="2:5" x14ac:dyDescent="0.2">
      <c r="C10" s="29"/>
      <c r="E10" s="40" t="s">
        <v>123</v>
      </c>
    </row>
    <row r="11" spans="2:5" x14ac:dyDescent="0.2">
      <c r="B11" s="24" t="s">
        <v>103</v>
      </c>
      <c r="C11" s="25"/>
      <c r="E11" s="41"/>
    </row>
    <row r="12" spans="2:5" x14ac:dyDescent="0.2">
      <c r="B12" s="1" t="s">
        <v>104</v>
      </c>
      <c r="C12" s="30">
        <f>'Sumar lunar'!C17</f>
        <v>21000</v>
      </c>
      <c r="E12" s="41"/>
    </row>
    <row r="13" spans="2:5" x14ac:dyDescent="0.2">
      <c r="B13" s="1" t="s">
        <v>76</v>
      </c>
      <c r="C13" s="30">
        <f>'Sumar lunar'!D17</f>
        <v>5267</v>
      </c>
      <c r="E13" s="40" t="s">
        <v>124</v>
      </c>
    </row>
    <row r="14" spans="2:5" x14ac:dyDescent="0.2">
      <c r="B14" s="31" t="s">
        <v>105</v>
      </c>
      <c r="C14" s="32">
        <f>C12-C13</f>
        <v>15733</v>
      </c>
      <c r="E14" s="41"/>
    </row>
    <row r="15" spans="2:5" x14ac:dyDescent="0.2">
      <c r="C15" s="29"/>
      <c r="E15" s="41"/>
    </row>
    <row r="16" spans="2:5" x14ac:dyDescent="0.2">
      <c r="B16" s="24" t="s">
        <v>106</v>
      </c>
      <c r="C16" s="25"/>
    </row>
    <row r="17" spans="2:3" x14ac:dyDescent="0.2">
      <c r="B17" s="1" t="s">
        <v>107</v>
      </c>
      <c r="C17" s="30">
        <f>6*C5</f>
        <v>24300</v>
      </c>
    </row>
    <row r="18" spans="2:3" x14ac:dyDescent="0.2">
      <c r="B18" s="1" t="s">
        <v>108</v>
      </c>
      <c r="C18" s="30">
        <f>12*C5</f>
        <v>48600</v>
      </c>
    </row>
    <row r="19" spans="2:3" x14ac:dyDescent="0.2">
      <c r="B19" s="1" t="s">
        <v>109</v>
      </c>
      <c r="C19" s="30">
        <f>24*C5</f>
        <v>97200</v>
      </c>
    </row>
    <row r="20" spans="2:3" x14ac:dyDescent="0.2">
      <c r="B20" s="1" t="s">
        <v>110</v>
      </c>
      <c r="C20" s="30">
        <f>72*C5</f>
        <v>291600</v>
      </c>
    </row>
    <row r="21" spans="2:3" x14ac:dyDescent="0.2">
      <c r="C21" s="29"/>
    </row>
    <row r="22" spans="2:3" x14ac:dyDescent="0.2">
      <c r="B22" s="24" t="s">
        <v>111</v>
      </c>
      <c r="C22" s="25"/>
    </row>
    <row r="23" spans="2:3" x14ac:dyDescent="0.2">
      <c r="B23" s="1" t="s">
        <v>112</v>
      </c>
      <c r="C23" s="30">
        <f>IF(C14&lt;C18,0,IF(C14&lt;C19,C18,C19))</f>
        <v>0</v>
      </c>
    </row>
    <row r="24" spans="2:3" x14ac:dyDescent="0.2">
      <c r="B24" s="1" t="s">
        <v>113</v>
      </c>
      <c r="C24" s="30">
        <f>ROUND(C23*C7,0)</f>
        <v>0</v>
      </c>
    </row>
    <row r="25" spans="2:3" x14ac:dyDescent="0.2">
      <c r="B25" s="1" t="s">
        <v>114</v>
      </c>
      <c r="C25" s="30">
        <f>IF(C14&lt;=0,IF(C6="Da",C17,0),MIN(IF(C6="Da",MAX(C14,C17),C14),C20))</f>
        <v>24300</v>
      </c>
    </row>
    <row r="26" spans="2:3" x14ac:dyDescent="0.2">
      <c r="B26" s="1" t="s">
        <v>115</v>
      </c>
      <c r="C26" s="30">
        <f>ROUND(C25*C8,0)</f>
        <v>2430</v>
      </c>
    </row>
    <row r="27" spans="2:3" x14ac:dyDescent="0.2">
      <c r="B27" s="1" t="s">
        <v>116</v>
      </c>
      <c r="C27" s="30">
        <f>MAX(0,C14-C24-C26)</f>
        <v>13303</v>
      </c>
    </row>
    <row r="28" spans="2:3" x14ac:dyDescent="0.2">
      <c r="B28" s="1" t="s">
        <v>117</v>
      </c>
      <c r="C28" s="30">
        <f>ROUND(C27*C9,0)</f>
        <v>1330</v>
      </c>
    </row>
    <row r="29" spans="2:3" ht="15.75" x14ac:dyDescent="0.25">
      <c r="B29" s="33" t="s">
        <v>118</v>
      </c>
      <c r="C29" s="34">
        <f>C24+C26+C28</f>
        <v>3760</v>
      </c>
    </row>
    <row r="30" spans="2:3" x14ac:dyDescent="0.2">
      <c r="B30" s="35" t="s">
        <v>119</v>
      </c>
      <c r="C30" s="36">
        <f>C14-C29</f>
        <v>11973</v>
      </c>
    </row>
  </sheetData>
  <mergeCells count="5">
    <mergeCell ref="B2:E2"/>
    <mergeCell ref="E4:E6"/>
    <mergeCell ref="E7:E9"/>
    <mergeCell ref="E10:E12"/>
    <mergeCell ref="E13:E15"/>
  </mergeCells>
  <pageMargins left="0.7" right="0.7" top="0.75" bottom="0.75" header="0.3" footer="0.3"/>
  <pageSetup scale="92" orientation="landscape" r:id="rId1"/>
  <headerFooter>
    <oddFooter>&amp;Cmodelexcel.ro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A9D571C-4E28-4D73-99BF-35BD0E7FF225}">
          <x14:formula1>
            <xm:f>Liste!$G$3:$G$4</xm:f>
          </x14:formula1>
          <xm:sqref>C6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40284-9E26-4FC1-B5FA-CF7A2FF06E23}">
  <dimension ref="B2:G10"/>
  <sheetViews>
    <sheetView showGridLines="0" workbookViewId="0"/>
  </sheetViews>
  <sheetFormatPr baseColWidth="10" defaultRowHeight="12.75" x14ac:dyDescent="0.2"/>
  <cols>
    <col min="1" max="1" width="2.7109375" style="1" customWidth="1"/>
    <col min="2" max="2" width="26.7109375" style="1" customWidth="1"/>
    <col min="3" max="3" width="70.7109375" style="1" customWidth="1"/>
    <col min="4" max="4" width="3.7109375" style="1" customWidth="1"/>
    <col min="5" max="5" width="20.7109375" style="1" customWidth="1"/>
    <col min="6" max="16384" width="11.42578125" style="1"/>
  </cols>
  <sheetData>
    <row r="2" spans="2:7" x14ac:dyDescent="0.2">
      <c r="B2" s="2" t="s">
        <v>0</v>
      </c>
      <c r="E2" s="2" t="s">
        <v>13</v>
      </c>
    </row>
    <row r="3" spans="2:7" x14ac:dyDescent="0.2">
      <c r="B3" s="3" t="s">
        <v>1</v>
      </c>
      <c r="C3" s="3" t="s">
        <v>2</v>
      </c>
      <c r="E3" s="1" t="s">
        <v>14</v>
      </c>
      <c r="G3" s="23" t="s">
        <v>99</v>
      </c>
    </row>
    <row r="4" spans="2:7" x14ac:dyDescent="0.2">
      <c r="B4" s="4" t="s">
        <v>3</v>
      </c>
      <c r="C4" s="5" t="s">
        <v>4</v>
      </c>
      <c r="E4" s="1" t="s">
        <v>15</v>
      </c>
      <c r="G4" s="23" t="s">
        <v>120</v>
      </c>
    </row>
    <row r="5" spans="2:7" ht="25.5" x14ac:dyDescent="0.2">
      <c r="B5" s="4" t="s">
        <v>5</v>
      </c>
      <c r="C5" s="5" t="s">
        <v>6</v>
      </c>
      <c r="E5" s="1" t="s">
        <v>16</v>
      </c>
    </row>
    <row r="6" spans="2:7" ht="25.5" x14ac:dyDescent="0.2">
      <c r="B6" s="4" t="s">
        <v>7</v>
      </c>
      <c r="C6" s="5" t="s">
        <v>8</v>
      </c>
      <c r="E6" s="1" t="s">
        <v>17</v>
      </c>
    </row>
    <row r="7" spans="2:7" x14ac:dyDescent="0.2">
      <c r="B7" s="4" t="s">
        <v>9</v>
      </c>
      <c r="C7" s="5" t="s">
        <v>10</v>
      </c>
      <c r="E7" s="1" t="s">
        <v>18</v>
      </c>
    </row>
    <row r="8" spans="2:7" x14ac:dyDescent="0.2">
      <c r="B8" s="4" t="s">
        <v>11</v>
      </c>
      <c r="C8" s="5" t="s">
        <v>12</v>
      </c>
      <c r="E8" s="1" t="s">
        <v>19</v>
      </c>
    </row>
    <row r="9" spans="2:7" x14ac:dyDescent="0.2">
      <c r="E9" s="1" t="s">
        <v>20</v>
      </c>
    </row>
    <row r="10" spans="2:7" x14ac:dyDescent="0.2">
      <c r="E10" s="1" t="s">
        <v>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7107B-6013-4A2F-BD0A-3D96ADA0972E}">
  <dimension ref="B1:B5"/>
  <sheetViews>
    <sheetView workbookViewId="0"/>
  </sheetViews>
  <sheetFormatPr baseColWidth="10" defaultRowHeight="12.75" x14ac:dyDescent="0.2"/>
  <cols>
    <col min="1" max="1" width="2.7109375" style="1" customWidth="1"/>
    <col min="2" max="16384" width="11.42578125" style="1"/>
  </cols>
  <sheetData>
    <row r="1" spans="2:2" ht="18.75" x14ac:dyDescent="0.3">
      <c r="B1" s="42" t="s">
        <v>125</v>
      </c>
    </row>
    <row r="3" spans="2:2" ht="15" x14ac:dyDescent="0.25">
      <c r="B3" s="43" t="s">
        <v>126</v>
      </c>
    </row>
    <row r="4" spans="2:2" ht="15" x14ac:dyDescent="0.25">
      <c r="B4" s="44" t="s">
        <v>127</v>
      </c>
    </row>
    <row r="5" spans="2:2" ht="15" x14ac:dyDescent="0.25">
      <c r="B5" s="45" t="s">
        <v>128</v>
      </c>
    </row>
  </sheetData>
  <hyperlinks>
    <hyperlink ref="B5" r:id="rId1" tooltip="Instrucțiuni și alte modele gratuite" xr:uid="{4E2906F4-FA60-4369-BF99-FC2C594819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Registru</vt:lpstr>
      <vt:lpstr>Sumar lunar</vt:lpstr>
      <vt:lpstr>Estimare taxe</vt:lpstr>
      <vt:lpstr>Liste</vt:lpstr>
      <vt:lpstr>Despre model</vt:lpstr>
      <vt:lpstr>AnPFA</vt:lpstr>
      <vt:lpstr>Categorii</vt:lpstr>
      <vt:lpstr>SoldBanca0</vt:lpstr>
      <vt:lpstr>SoldCasa0</vt:lpstr>
      <vt:lpstr>TipDocPFA</vt:lpstr>
      <vt:lpstr>Registru!Títulos_a_imprimir</vt:lpstr>
    </vt:vector>
  </TitlesOfParts>
  <Company>modelexcel.ro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Registru de încasări și plăți PFA Excel</dc:title>
  <dc:subject>Model Excel gratuit în limba română</dc:subject>
  <dc:creator>Ray Moreno · modelexcel.ro</dc:creator>
  <cp:keywords>modelexcel.ro, model Excel, Registru de încasări și plăți PFA Excel</cp:keywords>
  <dc:description>© 2026 Ray Moreno – modelexcel.ro. Model gratuit: îl poți folosi și adapta în activitatea ta. Nu este permisă revânzarea lui sau publicarea pe alte site-uri. https://modelexcel.ro/registru-incasari-si-plati-pfa-excel/</dc:description>
  <cp:lastModifiedBy>Ray Moreno · modelexcel.ro</cp:lastModifiedBy>
  <dcterms:created xsi:type="dcterms:W3CDTF">2026-10-10T20:06:03Z</dcterms:created>
  <dcterms:modified xsi:type="dcterms:W3CDTF">2026-10-13T17:31:59Z</dcterms:modified>
  <cp:category>Model Excel</cp:category>
</cp:coreProperties>
</file>